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0" yWindow="460" windowWidth="27400" windowHeight="15880" activeTab="1"/>
  </bookViews>
  <sheets>
    <sheet name="Soft Costs 2" sheetId="1" r:id="rId1"/>
    <sheet name="Proforma 2" sheetId="2" r:id="rId2"/>
    <sheet name="Amort Table" sheetId="3" r:id="rId3"/>
  </sheets>
  <definedNames>
    <definedName name="Beg_Bal_3">'Amort Table'!$C$18:$C$377</definedName>
    <definedName name="Extra_Pay_3">'Amort Table'!$E$18:$E$377</definedName>
    <definedName name="Int_3">'Amort Table'!$H$18:$H$377</definedName>
    <definedName name="Interest_Rate_3">'Amort Table'!$D$6</definedName>
    <definedName name="Last_Row_3">IF(#NAME?,#NAME?+#NAME?,#NAME?)</definedName>
    <definedName name="Loan_Amount_3">'Amort Table'!$D$5</definedName>
    <definedName name="Loan_Start_3">'Amort Table'!$D$9</definedName>
    <definedName name="Loan_Years_3">'Amort Table'!$D$7</definedName>
    <definedName name="Num_Pmt_Per_Year_3">'Amort Table'!$D$8</definedName>
    <definedName name="Number_of_Payments_3">MATCH(0.01,#NAME?,-1)+1</definedName>
    <definedName name="Pay_Num_3">'Amort Table'!$A$18:$A$377</definedName>
    <definedName name="Princ_3">'Amort Table'!$G$18:$G$377</definedName>
    <definedName name="Sched_Pay_3">'Amort Table'!$D$18:$D$377</definedName>
    <definedName name="Scheduled_Extra_Payments_3">'Amort Table'!$D$10</definedName>
    <definedName name="Scheduled_Monthly_Payment_3">'Amort Table'!$H$5</definedName>
    <definedName name="Total_Pay_3">'Amort Table'!$F$18:$F$377</definedName>
    <definedName name="Values_Entered_3">IF(#NAME?*#NAME?*#NAME?*#NAME?&gt;0,1,0)</definedName>
  </definedNames>
  <calcPr fullCalcOnLoad="1"/>
</workbook>
</file>

<file path=xl/sharedStrings.xml><?xml version="1.0" encoding="utf-8"?>
<sst xmlns="http://schemas.openxmlformats.org/spreadsheetml/2006/main" count="331" uniqueCount="246">
  <si>
    <t>Land Value:</t>
  </si>
  <si>
    <t>SQ. FT.</t>
  </si>
  <si>
    <t>Construction Costs:</t>
  </si>
  <si>
    <t>Construction Costs</t>
  </si>
  <si>
    <t>sq. ft.</t>
  </si>
  <si>
    <t>Included</t>
  </si>
  <si>
    <t>Parking Cost</t>
  </si>
  <si>
    <t>Common Site Costs</t>
  </si>
  <si>
    <t>Street Improvements</t>
  </si>
  <si>
    <t>Furniture Fixtures &amp; Equipment</t>
  </si>
  <si>
    <t>Not Incl.</t>
  </si>
  <si>
    <t>Artwork</t>
  </si>
  <si>
    <t>Tenant Improvements</t>
  </si>
  <si>
    <t>Contingency/Design &amp; Inflation</t>
  </si>
  <si>
    <t>Hard Cost Total</t>
  </si>
  <si>
    <t>Contingency/Change Orders</t>
  </si>
  <si>
    <t>Subtotal</t>
  </si>
  <si>
    <t>Pre-Development Consultants:</t>
  </si>
  <si>
    <t>Architecture/Engineering Studies</t>
  </si>
  <si>
    <t>of hard costs</t>
  </si>
  <si>
    <t>Project Management</t>
  </si>
  <si>
    <t>Appraisal</t>
  </si>
  <si>
    <t>Geotechnical Report</t>
  </si>
  <si>
    <t>Environmental Studies</t>
  </si>
  <si>
    <t>Traffic Study</t>
  </si>
  <si>
    <t>Market Study</t>
  </si>
  <si>
    <t>Total</t>
  </si>
  <si>
    <t>Architecture &amp; Engineering Fees:</t>
  </si>
  <si>
    <t>Architecture/Engineering Services*</t>
  </si>
  <si>
    <t>Construction Phase Services</t>
  </si>
  <si>
    <t>Incl.</t>
  </si>
  <si>
    <t>Geotechnical Inspections</t>
  </si>
  <si>
    <t>in Pre-Dev</t>
  </si>
  <si>
    <t>LEED Consultants</t>
  </si>
  <si>
    <t>Construction Testing &amp; Inspection</t>
  </si>
  <si>
    <t>*Includes:  Architecture, structural, civil, mechanical/electrical engineering, landscape architecture, cost estimating, graphics and acoustical consulting</t>
  </si>
  <si>
    <t>Development Fees &amp; Administration:</t>
  </si>
  <si>
    <t>Development Design Fee</t>
  </si>
  <si>
    <t>Development Fee</t>
  </si>
  <si>
    <t>Contract/Construction Administration</t>
  </si>
  <si>
    <t>Builder's Risk Insurance</t>
  </si>
  <si>
    <t>Title Insurance, Closing and Recording</t>
  </si>
  <si>
    <t>Miscellaneous Costs</t>
  </si>
  <si>
    <t>N/A</t>
  </si>
  <si>
    <t>Soft Cost Contingency</t>
  </si>
  <si>
    <t>Permit Fees and System Charges:</t>
  </si>
  <si>
    <t>Building Permits</t>
  </si>
  <si>
    <t>of construction costs</t>
  </si>
  <si>
    <t>Public Improvement Permits</t>
  </si>
  <si>
    <t>Land Use Approvals</t>
  </si>
  <si>
    <t>Design Review</t>
  </si>
  <si>
    <t>Water Connections</t>
  </si>
  <si>
    <t>per single family unit</t>
  </si>
  <si>
    <t>units</t>
  </si>
  <si>
    <t>Per Meter</t>
  </si>
  <si>
    <t>Storm Water</t>
  </si>
  <si>
    <t>Per commercial unit</t>
  </si>
  <si>
    <t>Systems Development Fee-Water</t>
  </si>
  <si>
    <t>Systems Development Fee-Sewer</t>
  </si>
  <si>
    <t>http://www.portlandtransportation.org/SystemDevelopmentCharge/Rates.htm</t>
  </si>
  <si>
    <t>PDOT SDC Fees</t>
  </si>
  <si>
    <t>Per commercial sq. ft.</t>
  </si>
  <si>
    <t>sq. ft</t>
  </si>
  <si>
    <t>http://www.portlandparks.org/Planning/SystemDevCharge.htm</t>
  </si>
  <si>
    <t>Parks SDC - Residential Only</t>
  </si>
  <si>
    <t>not appl</t>
  </si>
  <si>
    <t>Contingency for Fee Increases</t>
  </si>
  <si>
    <t>Legal &amp; Accounting Fees:</t>
  </si>
  <si>
    <t>Development Agreements</t>
  </si>
  <si>
    <t>Condominium Documents</t>
  </si>
  <si>
    <t>Condominium Survey</t>
  </si>
  <si>
    <t>Loan Documents</t>
  </si>
  <si>
    <t>Other Legal Costs</t>
  </si>
  <si>
    <t>Construction Financing &amp; Carrying Costs:</t>
  </si>
  <si>
    <t>Loan Fee</t>
  </si>
  <si>
    <t>of construction loan</t>
  </si>
  <si>
    <t>Lender's Costs</t>
  </si>
  <si>
    <t>flat fee</t>
  </si>
  <si>
    <t>Construction Period Interest (Annual Debt Service)</t>
  </si>
  <si>
    <t>Lender's Monitoring Costs</t>
  </si>
  <si>
    <t>http://www.portlandmaps.com/</t>
  </si>
  <si>
    <t>Development Period Property Taxes</t>
  </si>
  <si>
    <t>Permanent Financing Fees &amp; Costs:</t>
  </si>
  <si>
    <t>Loan Fees</t>
  </si>
  <si>
    <t>Operating Reserve</t>
  </si>
  <si>
    <t>Leasing/Promotional Costs:</t>
  </si>
  <si>
    <t>Advertising &amp; Marketing</t>
  </si>
  <si>
    <t>Openings/Events</t>
  </si>
  <si>
    <t>Pre-Leasing Costs</t>
  </si>
  <si>
    <t>Leasing Salaries/Commissions</t>
  </si>
  <si>
    <t>Model Apts/Leasing Office Expenses</t>
  </si>
  <si>
    <t>Soft Cost Total</t>
  </si>
  <si>
    <t>TOTAL DEVELOPMENT COSTS</t>
  </si>
  <si>
    <t>PROJECT FACTS:</t>
  </si>
  <si>
    <t>CONSTRUCTION LOAN</t>
  </si>
  <si>
    <t>Site Area</t>
  </si>
  <si>
    <t>Interest Rate</t>
  </si>
  <si>
    <t>Term (Months)</t>
  </si>
  <si>
    <t>Project Value</t>
  </si>
  <si>
    <t>Loan-to-Value</t>
  </si>
  <si>
    <t>Drawdown Factor</t>
  </si>
  <si>
    <t>portion of a year</t>
  </si>
  <si>
    <t>Annual Debt Service</t>
  </si>
  <si>
    <t>DCR</t>
  </si>
  <si>
    <t>LTC</t>
  </si>
  <si>
    <t>Loan Amount</t>
  </si>
  <si>
    <t>GROSS BUILDING AREA</t>
  </si>
  <si>
    <t>TOTAL NET LEASABLE</t>
  </si>
  <si>
    <t>Term (Years)</t>
  </si>
  <si>
    <t>Overall Efficiency</t>
  </si>
  <si>
    <t>Debt-Coverage Ratio</t>
  </si>
  <si>
    <t>sq.ft./mth</t>
  </si>
  <si>
    <t>Condo Valuation</t>
  </si>
  <si>
    <t>Stabilized NOI</t>
  </si>
  <si>
    <t>CAP Rate</t>
  </si>
  <si>
    <t>Supportable Mortgage</t>
  </si>
  <si>
    <t>Supportable Debt Service</t>
  </si>
  <si>
    <t>Parking Spaces</t>
  </si>
  <si>
    <t>CASH FLOW CALCULATION (PER YEAR)</t>
  </si>
  <si>
    <t>TOTAL DEVELOPMENT COST</t>
  </si>
  <si>
    <t>INITIAL COST</t>
  </si>
  <si>
    <t>(-) Equity in Land</t>
  </si>
  <si>
    <t>(-) Development Fee</t>
  </si>
  <si>
    <t>PROJECT COSTS</t>
  </si>
  <si>
    <t>Initial Value</t>
  </si>
  <si>
    <t xml:space="preserve">sq.ft. </t>
  </si>
  <si>
    <t>Hard Cost Contingency</t>
  </si>
  <si>
    <t>of hd costs</t>
  </si>
  <si>
    <t>EQUITY REQUIRED</t>
  </si>
  <si>
    <t>Pre-Dev Consultants</t>
  </si>
  <si>
    <t>NET OPERATING INCOME</t>
  </si>
  <si>
    <t>Architecture &amp; Engineering</t>
  </si>
  <si>
    <t>(-) MORTGAGE</t>
  </si>
  <si>
    <t>Development Fees</t>
  </si>
  <si>
    <t xml:space="preserve">of total </t>
  </si>
  <si>
    <t>Permit Fees</t>
  </si>
  <si>
    <t>NET CASH FLOW</t>
  </si>
  <si>
    <t>Legal &amp; Accounting</t>
  </si>
  <si>
    <t xml:space="preserve">Construction Financing &amp; Carrying </t>
  </si>
  <si>
    <t>Permanent Financing</t>
  </si>
  <si>
    <t>Ownership Breakdown</t>
  </si>
  <si>
    <t>Leasing</t>
  </si>
  <si>
    <t>Investment</t>
  </si>
  <si>
    <t>ownership</t>
  </si>
  <si>
    <t>Total Soft Costs</t>
  </si>
  <si>
    <t xml:space="preserve">sq. ft. </t>
  </si>
  <si>
    <t>YR 1</t>
  </si>
  <si>
    <t>YR 2</t>
  </si>
  <si>
    <t>YR 3</t>
  </si>
  <si>
    <t>YR 4</t>
  </si>
  <si>
    <t>YR 5</t>
  </si>
  <si>
    <t>YR 6</t>
  </si>
  <si>
    <t>YR 7</t>
  </si>
  <si>
    <t>YR 8</t>
  </si>
  <si>
    <t>YR 9</t>
  </si>
  <si>
    <t>TOTAL PROJECT COST</t>
  </si>
  <si>
    <t>sq.ft.</t>
  </si>
  <si>
    <t>OPERATING PRO FORMA (PER YEAR)</t>
  </si>
  <si>
    <t>Total Gross Rents</t>
  </si>
  <si>
    <t>Expenses (3% escalator)</t>
  </si>
  <si>
    <t>(-) Fire Insurance - Commercial</t>
  </si>
  <si>
    <t>NNN</t>
  </si>
  <si>
    <t>NOI</t>
  </si>
  <si>
    <t>Debt Service</t>
  </si>
  <si>
    <t>(-) Taxes - Commercial</t>
  </si>
  <si>
    <t>(-) Utilities and Trash</t>
  </si>
  <si>
    <t>RETURN ON INVESTMENT</t>
  </si>
  <si>
    <t>(-) Common Area Utilities</t>
  </si>
  <si>
    <t>Combined DCR</t>
  </si>
  <si>
    <t>PROJECT APPRECIATION at 3%</t>
  </si>
  <si>
    <t>(-) Management</t>
  </si>
  <si>
    <t>Total Expenses</t>
  </si>
  <si>
    <t>TOTAL EQUITY</t>
  </si>
  <si>
    <t>…per sq. ft.</t>
  </si>
  <si>
    <t>10 yr IRR</t>
  </si>
  <si>
    <t>Loan Amortization Schedule</t>
  </si>
  <si>
    <t>Enter values</t>
  </si>
  <si>
    <t>Loan summary</t>
  </si>
  <si>
    <t>Loan amount</t>
  </si>
  <si>
    <t>Scheduled payment</t>
  </si>
  <si>
    <t>Annual interest rate</t>
  </si>
  <si>
    <t>Scheduled number of payments</t>
  </si>
  <si>
    <t>Loan period in years</t>
  </si>
  <si>
    <t>Actual number of payments</t>
  </si>
  <si>
    <t>Number of payments per year</t>
  </si>
  <si>
    <t>Total early payments</t>
  </si>
  <si>
    <t>Start date of loan</t>
  </si>
  <si>
    <t>Total interest</t>
  </si>
  <si>
    <t>Optional extra payments</t>
  </si>
  <si>
    <t>Lender name:</t>
  </si>
  <si>
    <t>PmtNo.</t>
  </si>
  <si>
    <t>Payment Date</t>
  </si>
  <si>
    <t>Beginning Balance</t>
  </si>
  <si>
    <t>Scheduled Payment</t>
  </si>
  <si>
    <t>Extra Payment</t>
  </si>
  <si>
    <t>Total Payment</t>
  </si>
  <si>
    <t>Principal</t>
  </si>
  <si>
    <t>Interest</t>
  </si>
  <si>
    <t>Ending Balance</t>
  </si>
  <si>
    <t>Cumulative Interest</t>
  </si>
  <si>
    <t>(-) Repairs &amp; Maintenance</t>
  </si>
  <si>
    <t>(-) Replacement Reserves</t>
  </si>
  <si>
    <t>(-) Architecture Equity</t>
  </si>
  <si>
    <t>(-) Leasing Equity</t>
  </si>
  <si>
    <t>Total Tenants</t>
  </si>
  <si>
    <t>Revenue (3% escalator)</t>
  </si>
  <si>
    <t> THE REDEVELOPMENT PROCESS OR DECREASES IN RENTAL RATES.  BY EXECUTING THIS AGREEMENT, EACH MEMBER ACKNOWLEDGES THAT MANAGER IS NOT MAKING ANY WARRANTIES OR GUARANTIES OR ANY REPRESENTATION WITH RESPECT TO ANY OF THE PROJECTIONS</t>
  </si>
  <si>
    <t>SET FORTH IN THIS PROFORMA.  PROFORMAS ARE SUBJECT TO UNCERTAINTY AND VARIATION AND THEREFORE ARE NOT REPRESENTED AS RESULTS THAT WILL ACTUALLY BE ACHIEVED.</t>
  </si>
  <si>
    <t>THIS PROFORMA IS NOT INTENDED AS INDUCEMENT FOR ANY MEMBER TO ENTER INTO THIS AGREEMENT OR BECOME A MEMBER OF THE COMPANY.</t>
  </si>
  <si>
    <t>GAP</t>
  </si>
  <si>
    <t>Estimate</t>
  </si>
  <si>
    <t>-</t>
  </si>
  <si>
    <t>included</t>
  </si>
  <si>
    <t>floors</t>
  </si>
  <si>
    <t>Sandy Retail</t>
  </si>
  <si>
    <t xml:space="preserve">Sandy Retail Rent/ s.f.                       </t>
  </si>
  <si>
    <t>Remodel Hard Costs</t>
  </si>
  <si>
    <t>Gross Sandy Retail Income</t>
  </si>
  <si>
    <t>Gross Load Income</t>
  </si>
  <si>
    <t>Load Rent/s.f.</t>
  </si>
  <si>
    <t>Commmon Area (not the courtyard) Load</t>
  </si>
  <si>
    <t>(-) Vacancy</t>
  </si>
  <si>
    <t>Site Survey/As-Builts</t>
  </si>
  <si>
    <t>Long-Term Owner</t>
  </si>
  <si>
    <t>Fixed for 5 years</t>
  </si>
  <si>
    <t>(-) Art Laws Carry-Back</t>
  </si>
  <si>
    <t>YR 0</t>
  </si>
  <si>
    <t>per month for 5 years</t>
  </si>
  <si>
    <t>(-) Laws Carry-Back</t>
  </si>
  <si>
    <t>Year 1 Operating Loss/(based on Yr 0 carrying costs)</t>
  </si>
  <si>
    <t>YR 5 PERMANENT FINANCING ASSUMPTIONS</t>
  </si>
  <si>
    <t>NET REFI/SALES PROCEEDS</t>
  </si>
  <si>
    <t>LOAN BALANCE(S)</t>
  </si>
  <si>
    <t>Construction/Perm Loan</t>
  </si>
  <si>
    <t>(-) M&amp;T Bank 1st Position Loan</t>
  </si>
  <si>
    <t>Office</t>
  </si>
  <si>
    <t>Office Rent/s.f.</t>
  </si>
  <si>
    <t>Gross Office Income</t>
  </si>
  <si>
    <t>New New Crusher Court</t>
  </si>
  <si>
    <t>THIS PROFORMA PREPARED BY MANAGER DOES NOT TAKE INTO ACCOUNT OR MAKE ANY PROVISION FOR ANY CHANGE IN LOCAL OR GENERAL ECONOMIC CONDITIONS, OR INCREASES IN REDEVELOPMENT COSTS OR THE AFFECTS OF ANY DELAYS IN COMMENCING</t>
  </si>
  <si>
    <t>(-) YR 0 Cash Flow</t>
  </si>
  <si>
    <t>for 14 months</t>
  </si>
  <si>
    <t>Investor 1</t>
  </si>
  <si>
    <t>Investor 2</t>
  </si>
  <si>
    <t>Investor 3</t>
  </si>
  <si>
    <t>GUERRILLA</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</si>
</sst>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mmmm\ d&quot;, &quot;yyyy;@"/>
    <numFmt numFmtId="167" formatCode="\$#,##0.00_);[Red]&quot;($&quot;#,##0.00\)"/>
    <numFmt numFmtId="168" formatCode="0.0%"/>
    <numFmt numFmtId="169" formatCode="mmmm\ d&quot;, &quot;yyyy"/>
    <numFmt numFmtId="170" formatCode="\$#,##0"/>
    <numFmt numFmtId="171" formatCode="\$#,##0_);[Red]&quot;($&quot;#,##0\)"/>
    <numFmt numFmtId="172" formatCode="0.000%"/>
    <numFmt numFmtId="173" formatCode="\$#,##0.00"/>
    <numFmt numFmtId="174" formatCode="_(* #,##0.00_);_(* \(#,##0.00\);_(* \-??_);_(@_)"/>
    <numFmt numFmtId="175" formatCode="\$#,##0_);&quot;($&quot;#,##0\)"/>
    <numFmt numFmtId="176" formatCode="_(\$* #,##0_);_(\$* \(#,##0\);_(\$* \-_);_(@_)"/>
    <numFmt numFmtId="177" formatCode="\$#,##0.000_);[Red]&quot;($&quot;#,##0.000\)"/>
    <numFmt numFmtId="178" formatCode="[$$-409]#,##0;[Red]\-[$$-409]#,##0"/>
    <numFmt numFmtId="179" formatCode="_(* #,##0_);_(* \(#,##0\);_(* \-_);_(@_)"/>
    <numFmt numFmtId="180" formatCode="0.00_);\(0.00\)"/>
    <numFmt numFmtId="181" formatCode="0_);[Red]\(0\)"/>
    <numFmt numFmtId="182" formatCode="0.00?%_)"/>
    <numFmt numFmtId="183" formatCode="0_)"/>
    <numFmt numFmtId="184" formatCode="_(* #,##0.0_);_(* \(#,##0.0\);_(* &quot;-&quot;??_);_(@_)"/>
    <numFmt numFmtId="185" formatCode="_(* #,##0_);_(* \(#,##0\);_(* &quot;-&quot;??_);_(@_)"/>
    <numFmt numFmtId="186" formatCode="_(\$* #,##0.0_);_(\$* \(#,##0.0\);_(\$* \-??_);_(@_)"/>
    <numFmt numFmtId="187" formatCode="[$-409]dddd\,\ mmmm\ dd\,\ yyyy"/>
    <numFmt numFmtId="188" formatCode="[$-409]h:mm:ss\ AM/PM"/>
    <numFmt numFmtId="189" formatCode="0.000"/>
    <numFmt numFmtId="190" formatCode="0.0"/>
    <numFmt numFmtId="191" formatCode="_(* #,##0.0_);_(* \(#,##0.0\);_(* \-??_);_(@_)"/>
    <numFmt numFmtId="192" formatCode="_(* #,##0_);_(* \(#,##0\);_(* \-??_);_(@_)"/>
    <numFmt numFmtId="193" formatCode="_(* #,##0.000_);_(* \(#,##0.000\);_(* &quot;-&quot;???_);_(@_)"/>
    <numFmt numFmtId="194" formatCode="_(* #,##0.0_);_(* \(#,##0.0\);_(* &quot;-&quot;?_);_(@_)"/>
  </numFmts>
  <fonts count="36">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Genev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Arial"/>
      <family val="2"/>
    </font>
    <font>
      <b/>
      <sz val="10"/>
      <name val="Arial"/>
      <family val="2"/>
    </font>
    <font>
      <b/>
      <sz val="11"/>
      <name val="Arial"/>
      <family val="2"/>
    </font>
    <font>
      <sz val="8"/>
      <name val="Arial"/>
      <family val="2"/>
    </font>
    <font>
      <u val="single"/>
      <sz val="10"/>
      <color indexed="12"/>
      <name val="Arial"/>
      <family val="2"/>
    </font>
    <font>
      <b/>
      <sz val="14"/>
      <color indexed="8"/>
      <name val="Arial"/>
      <family val="2"/>
    </font>
    <font>
      <b/>
      <sz val="10"/>
      <color indexed="8"/>
      <name val="Arial"/>
      <family val="2"/>
    </font>
    <font>
      <b/>
      <u val="single"/>
      <sz val="10"/>
      <name val="Arial"/>
      <family val="2"/>
    </font>
    <font>
      <b/>
      <sz val="12"/>
      <name val="Arial"/>
      <family val="2"/>
    </font>
    <font>
      <b/>
      <sz val="10"/>
      <color indexed="12"/>
      <name val="Arial"/>
      <family val="2"/>
    </font>
    <font>
      <b/>
      <sz val="18"/>
      <name val="Century Gothic"/>
      <family val="2"/>
    </font>
    <font>
      <sz val="10"/>
      <name val="Century Gothic"/>
      <family val="2"/>
    </font>
    <font>
      <b/>
      <sz val="10"/>
      <name val="Century Gothic"/>
      <family val="2"/>
    </font>
    <font>
      <sz val="9"/>
      <name val="Century Gothic"/>
      <family val="2"/>
    </font>
    <font>
      <sz val="10"/>
      <color indexed="23"/>
      <name val="Arial"/>
      <family val="2"/>
    </font>
    <font>
      <u val="single"/>
      <sz val="8"/>
      <color indexed="20"/>
      <name val="Arial"/>
      <family val="2"/>
    </font>
    <font>
      <u val="single"/>
      <sz val="8"/>
      <color theme="11"/>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rgb="FF92D050"/>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style="thin">
        <color indexed="8"/>
      </top>
      <bottom style="thin">
        <color indexed="8"/>
      </bottom>
    </border>
    <border>
      <left style="medium">
        <color indexed="8"/>
      </left>
      <right>
        <color indexed="63"/>
      </right>
      <top>
        <color indexed="63"/>
      </top>
      <bottom style="medium">
        <color indexed="8"/>
      </bottom>
    </border>
    <border>
      <left style="medium">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medium">
        <color indexed="8"/>
      </bottom>
    </border>
    <border>
      <left style="thin">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color indexed="63"/>
      </right>
      <top>
        <color indexed="63"/>
      </top>
      <bottom style="hair">
        <color indexed="16"/>
      </bottom>
    </border>
    <border>
      <left style="hair">
        <color indexed="16"/>
      </left>
      <right>
        <color indexed="63"/>
      </right>
      <top>
        <color indexed="63"/>
      </top>
      <bottom>
        <color indexed="63"/>
      </bottom>
    </border>
    <border>
      <left style="hair">
        <color indexed="16"/>
      </left>
      <right style="hair">
        <color indexed="16"/>
      </right>
      <top>
        <color indexed="63"/>
      </top>
      <bottom style="hair">
        <color indexed="16"/>
      </bottom>
    </border>
    <border>
      <left style="hair">
        <color indexed="16"/>
      </left>
      <right style="hair">
        <color indexed="16"/>
      </right>
      <top style="hair">
        <color indexed="16"/>
      </top>
      <bottom style="hair">
        <color indexed="16"/>
      </bottom>
    </border>
    <border>
      <left style="hair">
        <color indexed="16"/>
      </left>
      <right>
        <color indexed="63"/>
      </right>
      <top>
        <color indexed="63"/>
      </top>
      <bottom style="hair">
        <color indexed="16"/>
      </bottom>
    </border>
    <border>
      <left>
        <color indexed="63"/>
      </left>
      <right>
        <color indexed="63"/>
      </right>
      <top style="hair">
        <color indexed="16"/>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color indexed="8"/>
      </left>
      <right style="medium">
        <color indexed="8"/>
      </right>
      <top style="medium">
        <color indexed="8"/>
      </top>
      <bottom>
        <color indexed="63"/>
      </bottom>
    </border>
    <border>
      <left style="hair">
        <color indexed="16"/>
      </left>
      <right style="hair">
        <color indexed="16"/>
      </right>
      <top style="hair">
        <color indexed="16"/>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4" fontId="0" fillId="0" borderId="0" applyFill="0" applyBorder="0" applyAlignment="0" applyProtection="0"/>
    <xf numFmtId="41" fontId="0" fillId="0" borderId="0" applyFont="0" applyFill="0" applyBorder="0" applyAlignment="0" applyProtection="0"/>
    <xf numFmtId="164" fontId="0" fillId="0" borderId="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35"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4" fillId="0" borderId="0">
      <alignment/>
      <protection/>
    </xf>
    <xf numFmtId="0" fontId="0" fillId="0" borderId="0">
      <alignment/>
      <protection/>
    </xf>
    <xf numFmtId="0" fontId="0" fillId="23" borderId="7" applyNumberFormat="0" applyAlignment="0" applyProtection="0"/>
    <xf numFmtId="0" fontId="15" fillId="20" borderId="8" applyNumberFormat="0" applyAlignment="0" applyProtection="0"/>
    <xf numFmtId="9" fontId="0" fillId="0" borderId="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91">
    <xf numFmtId="0" fontId="0" fillId="0" borderId="0" xfId="0" applyAlignment="1">
      <alignment/>
    </xf>
    <xf numFmtId="165" fontId="0" fillId="0" borderId="0" xfId="44" applyNumberFormat="1" applyFont="1" applyFill="1" applyBorder="1" applyAlignment="1" applyProtection="1">
      <alignment/>
      <protection/>
    </xf>
    <xf numFmtId="0" fontId="0" fillId="0" borderId="10" xfId="0" applyBorder="1" applyAlignment="1">
      <alignment/>
    </xf>
    <xf numFmtId="0" fontId="0" fillId="0" borderId="0" xfId="0" applyBorder="1" applyAlignment="1">
      <alignment/>
    </xf>
    <xf numFmtId="165" fontId="0" fillId="0" borderId="11" xfId="44" applyNumberFormat="1" applyFont="1" applyFill="1" applyBorder="1" applyAlignment="1" applyProtection="1">
      <alignment/>
      <protection/>
    </xf>
    <xf numFmtId="0" fontId="20" fillId="0" borderId="10" xfId="58" applyFont="1" applyFill="1" applyBorder="1" applyAlignment="1">
      <alignment horizontal="left" vertical="center"/>
      <protection/>
    </xf>
    <xf numFmtId="0" fontId="20" fillId="0" borderId="0" xfId="58" applyFont="1" applyFill="1" applyBorder="1" applyAlignment="1">
      <alignment horizontal="left" vertical="center"/>
      <protection/>
    </xf>
    <xf numFmtId="167" fontId="21" fillId="0" borderId="0" xfId="44" applyNumberFormat="1" applyFont="1" applyFill="1" applyBorder="1" applyAlignment="1" applyProtection="1">
      <alignment/>
      <protection/>
    </xf>
    <xf numFmtId="165" fontId="20" fillId="24" borderId="12" xfId="44" applyNumberFormat="1" applyFont="1" applyFill="1" applyBorder="1" applyAlignment="1" applyProtection="1">
      <alignment/>
      <protection/>
    </xf>
    <xf numFmtId="0" fontId="20" fillId="20" borderId="13" xfId="58" applyFont="1" applyFill="1" applyBorder="1">
      <alignment/>
      <protection/>
    </xf>
    <xf numFmtId="0" fontId="20" fillId="20" borderId="14" xfId="58" applyFont="1" applyFill="1" applyBorder="1">
      <alignment/>
      <protection/>
    </xf>
    <xf numFmtId="0" fontId="0" fillId="0" borderId="15" xfId="0" applyBorder="1" applyAlignment="1">
      <alignment/>
    </xf>
    <xf numFmtId="165" fontId="0" fillId="0" borderId="15" xfId="44" applyNumberFormat="1" applyFont="1" applyFill="1" applyBorder="1" applyAlignment="1" applyProtection="1">
      <alignment/>
      <protection/>
    </xf>
    <xf numFmtId="165" fontId="0" fillId="0" borderId="16" xfId="44" applyNumberFormat="1" applyFont="1" applyFill="1" applyBorder="1" applyAlignment="1" applyProtection="1">
      <alignment/>
      <protection/>
    </xf>
    <xf numFmtId="0" fontId="20" fillId="0" borderId="10" xfId="58" applyFont="1" applyFill="1" applyBorder="1" applyAlignment="1">
      <alignment vertical="center"/>
      <protection/>
    </xf>
    <xf numFmtId="0" fontId="0" fillId="0" borderId="0" xfId="58" applyFont="1" applyBorder="1">
      <alignment/>
      <protection/>
    </xf>
    <xf numFmtId="164" fontId="0" fillId="0" borderId="0" xfId="44" applyFont="1" applyFill="1" applyBorder="1" applyAlignment="1" applyProtection="1">
      <alignment/>
      <protection/>
    </xf>
    <xf numFmtId="168" fontId="0" fillId="0" borderId="0" xfId="61" applyNumberFormat="1" applyFont="1" applyFill="1" applyBorder="1" applyAlignment="1" applyProtection="1">
      <alignment/>
      <protection/>
    </xf>
    <xf numFmtId="0" fontId="20" fillId="20" borderId="0" xfId="58" applyFont="1" applyFill="1" applyBorder="1">
      <alignment/>
      <protection/>
    </xf>
    <xf numFmtId="168" fontId="20" fillId="20" borderId="0" xfId="61" applyNumberFormat="1" applyFont="1" applyFill="1" applyBorder="1" applyAlignment="1" applyProtection="1">
      <alignment/>
      <protection/>
    </xf>
    <xf numFmtId="0" fontId="20" fillId="20" borderId="0" xfId="0" applyFont="1" applyFill="1" applyBorder="1" applyAlignment="1">
      <alignment/>
    </xf>
    <xf numFmtId="165" fontId="20" fillId="20" borderId="0" xfId="44" applyNumberFormat="1" applyFont="1" applyFill="1" applyBorder="1" applyAlignment="1" applyProtection="1">
      <alignment/>
      <protection/>
    </xf>
    <xf numFmtId="0" fontId="0" fillId="20" borderId="0" xfId="58" applyFont="1" applyFill="1" applyBorder="1">
      <alignment/>
      <protection/>
    </xf>
    <xf numFmtId="168" fontId="0" fillId="20" borderId="0" xfId="61" applyNumberFormat="1" applyFont="1" applyFill="1" applyBorder="1" applyAlignment="1" applyProtection="1">
      <alignment/>
      <protection/>
    </xf>
    <xf numFmtId="0" fontId="0" fillId="20" borderId="0" xfId="0" applyFill="1" applyBorder="1" applyAlignment="1">
      <alignment/>
    </xf>
    <xf numFmtId="165" fontId="0" fillId="20" borderId="0" xfId="44" applyNumberFormat="1" applyFont="1" applyFill="1" applyBorder="1" applyAlignment="1" applyProtection="1">
      <alignment/>
      <protection/>
    </xf>
    <xf numFmtId="0" fontId="0" fillId="0" borderId="10" xfId="58" applyFont="1" applyBorder="1">
      <alignment/>
      <protection/>
    </xf>
    <xf numFmtId="0" fontId="20" fillId="0" borderId="0" xfId="58" applyFont="1" applyBorder="1" applyAlignment="1">
      <alignment horizontal="right"/>
      <protection/>
    </xf>
    <xf numFmtId="165" fontId="20" fillId="24" borderId="17" xfId="44" applyNumberFormat="1" applyFont="1" applyFill="1" applyBorder="1" applyAlignment="1" applyProtection="1">
      <alignment/>
      <protection/>
    </xf>
    <xf numFmtId="0" fontId="20" fillId="0" borderId="10" xfId="58" applyFont="1" applyBorder="1">
      <alignment/>
      <protection/>
    </xf>
    <xf numFmtId="10" fontId="0" fillId="0" borderId="0" xfId="0" applyNumberFormat="1" applyBorder="1" applyAlignment="1">
      <alignment/>
    </xf>
    <xf numFmtId="0" fontId="0" fillId="20" borderId="15" xfId="0" applyFill="1" applyBorder="1" applyAlignment="1">
      <alignment/>
    </xf>
    <xf numFmtId="168" fontId="0" fillId="20" borderId="0" xfId="0" applyNumberFormat="1" applyFill="1" applyBorder="1" applyAlignment="1">
      <alignment/>
    </xf>
    <xf numFmtId="0" fontId="22" fillId="0" borderId="0" xfId="58" applyFont="1" applyBorder="1">
      <alignment/>
      <protection/>
    </xf>
    <xf numFmtId="0" fontId="20" fillId="0" borderId="10" xfId="58" applyFont="1" applyFill="1" applyBorder="1">
      <alignment/>
      <protection/>
    </xf>
    <xf numFmtId="0" fontId="0" fillId="0" borderId="0" xfId="58" applyFont="1" applyFill="1" applyBorder="1">
      <alignment/>
      <protection/>
    </xf>
    <xf numFmtId="9" fontId="0" fillId="20" borderId="0" xfId="61" applyNumberFormat="1" applyFont="1" applyFill="1" applyBorder="1" applyAlignment="1" applyProtection="1">
      <alignment/>
      <protection/>
    </xf>
    <xf numFmtId="9" fontId="0" fillId="20" borderId="0" xfId="0" applyNumberFormat="1" applyFill="1" applyBorder="1" applyAlignment="1">
      <alignment/>
    </xf>
    <xf numFmtId="0" fontId="0" fillId="0" borderId="18" xfId="58" applyFont="1" applyBorder="1">
      <alignment/>
      <protection/>
    </xf>
    <xf numFmtId="0" fontId="20" fillId="0" borderId="19" xfId="58" applyFont="1" applyBorder="1" applyAlignment="1">
      <alignment horizontal="right"/>
      <protection/>
    </xf>
    <xf numFmtId="0" fontId="20" fillId="0" borderId="20" xfId="58" applyFont="1" applyBorder="1">
      <alignment/>
      <protection/>
    </xf>
    <xf numFmtId="0" fontId="0" fillId="0" borderId="20" xfId="0" applyBorder="1" applyAlignment="1">
      <alignment/>
    </xf>
    <xf numFmtId="165" fontId="0" fillId="0" borderId="20" xfId="44" applyNumberFormat="1" applyFont="1" applyFill="1" applyBorder="1" applyAlignment="1" applyProtection="1">
      <alignment/>
      <protection/>
    </xf>
    <xf numFmtId="165" fontId="0" fillId="0" borderId="21" xfId="44" applyNumberFormat="1" applyFont="1" applyFill="1" applyBorder="1" applyAlignment="1" applyProtection="1">
      <alignment/>
      <protection/>
    </xf>
    <xf numFmtId="0" fontId="20" fillId="0" borderId="22" xfId="58" applyFont="1" applyBorder="1">
      <alignment/>
      <protection/>
    </xf>
    <xf numFmtId="0" fontId="20" fillId="0" borderId="23" xfId="58" applyFont="1" applyBorder="1">
      <alignment/>
      <protection/>
    </xf>
    <xf numFmtId="0" fontId="0" fillId="0" borderId="23" xfId="0" applyBorder="1" applyAlignment="1">
      <alignment/>
    </xf>
    <xf numFmtId="165" fontId="0" fillId="0" borderId="23" xfId="44" applyNumberFormat="1" applyFont="1" applyFill="1" applyBorder="1" applyAlignment="1" applyProtection="1">
      <alignment/>
      <protection/>
    </xf>
    <xf numFmtId="165" fontId="0" fillId="0" borderId="24" xfId="44" applyNumberFormat="1" applyFont="1" applyFill="1" applyBorder="1" applyAlignment="1" applyProtection="1">
      <alignment/>
      <protection/>
    </xf>
    <xf numFmtId="165" fontId="0" fillId="0" borderId="25" xfId="44" applyNumberFormat="1" applyFont="1" applyFill="1" applyBorder="1" applyAlignment="1" applyProtection="1">
      <alignment/>
      <protection/>
    </xf>
    <xf numFmtId="10" fontId="0" fillId="0" borderId="0" xfId="61" applyNumberFormat="1" applyFont="1" applyFill="1" applyBorder="1" applyAlignment="1" applyProtection="1">
      <alignment/>
      <protection/>
    </xf>
    <xf numFmtId="0" fontId="0" fillId="0" borderId="0" xfId="0" applyFill="1" applyBorder="1" applyAlignment="1">
      <alignment/>
    </xf>
    <xf numFmtId="0" fontId="23" fillId="0" borderId="10" xfId="53" applyNumberFormat="1" applyFont="1" applyFill="1" applyBorder="1" applyAlignment="1" applyProtection="1">
      <alignment/>
      <protection/>
    </xf>
    <xf numFmtId="0" fontId="20" fillId="0" borderId="0" xfId="58" applyFont="1" applyBorder="1">
      <alignment/>
      <protection/>
    </xf>
    <xf numFmtId="3" fontId="0" fillId="0" borderId="0" xfId="0" applyNumberFormat="1" applyBorder="1" applyAlignment="1">
      <alignment/>
    </xf>
    <xf numFmtId="0" fontId="23" fillId="0" borderId="0" xfId="53" applyNumberFormat="1" applyFont="1" applyFill="1" applyBorder="1" applyAlignment="1" applyProtection="1">
      <alignment/>
      <protection/>
    </xf>
    <xf numFmtId="0" fontId="0" fillId="20" borderId="14" xfId="58" applyFont="1" applyFill="1" applyBorder="1">
      <alignment/>
      <protection/>
    </xf>
    <xf numFmtId="0" fontId="20" fillId="0" borderId="26" xfId="58" applyFont="1" applyBorder="1">
      <alignment/>
      <protection/>
    </xf>
    <xf numFmtId="0" fontId="20" fillId="0" borderId="20" xfId="58" applyFont="1" applyBorder="1" applyAlignment="1">
      <alignment horizontal="right"/>
      <protection/>
    </xf>
    <xf numFmtId="0" fontId="20" fillId="20" borderId="27" xfId="58" applyFont="1" applyFill="1" applyBorder="1">
      <alignment/>
      <protection/>
    </xf>
    <xf numFmtId="0" fontId="20" fillId="20" borderId="28" xfId="58" applyFont="1" applyFill="1" applyBorder="1">
      <alignment/>
      <protection/>
    </xf>
    <xf numFmtId="0" fontId="0" fillId="0" borderId="29" xfId="0" applyBorder="1" applyAlignment="1">
      <alignment/>
    </xf>
    <xf numFmtId="165" fontId="0" fillId="0" borderId="29" xfId="44" applyNumberFormat="1" applyFont="1" applyFill="1" applyBorder="1" applyAlignment="1" applyProtection="1">
      <alignment/>
      <protection/>
    </xf>
    <xf numFmtId="165" fontId="0" fillId="0" borderId="30" xfId="44" applyNumberFormat="1" applyFont="1" applyFill="1" applyBorder="1" applyAlignment="1" applyProtection="1">
      <alignment/>
      <protection/>
    </xf>
    <xf numFmtId="0" fontId="0" fillId="0" borderId="26" xfId="58" applyFont="1" applyBorder="1">
      <alignment/>
      <protection/>
    </xf>
    <xf numFmtId="0" fontId="20" fillId="0" borderId="13" xfId="58" applyFont="1" applyBorder="1">
      <alignment/>
      <protection/>
    </xf>
    <xf numFmtId="0" fontId="20" fillId="0" borderId="15" xfId="58" applyFont="1" applyBorder="1">
      <alignment/>
      <protection/>
    </xf>
    <xf numFmtId="165" fontId="20" fillId="20" borderId="25" xfId="44" applyNumberFormat="1" applyFont="1" applyFill="1" applyBorder="1" applyAlignment="1" applyProtection="1">
      <alignment/>
      <protection/>
    </xf>
    <xf numFmtId="0" fontId="21" fillId="20" borderId="31" xfId="58" applyFont="1" applyFill="1" applyBorder="1" applyAlignment="1">
      <alignment horizontal="left"/>
      <protection/>
    </xf>
    <xf numFmtId="0" fontId="20" fillId="20" borderId="32" xfId="58" applyFont="1" applyFill="1" applyBorder="1">
      <alignment/>
      <protection/>
    </xf>
    <xf numFmtId="0" fontId="0" fillId="0" borderId="32" xfId="0" applyBorder="1" applyAlignment="1">
      <alignment/>
    </xf>
    <xf numFmtId="165" fontId="0" fillId="0" borderId="32" xfId="44" applyNumberFormat="1" applyFont="1" applyFill="1" applyBorder="1" applyAlignment="1" applyProtection="1">
      <alignment/>
      <protection/>
    </xf>
    <xf numFmtId="165" fontId="21" fillId="24" borderId="33" xfId="44" applyNumberFormat="1" applyFont="1" applyFill="1" applyBorder="1" applyAlignment="1" applyProtection="1">
      <alignment/>
      <protection/>
    </xf>
    <xf numFmtId="0" fontId="24" fillId="0" borderId="10" xfId="0" applyFont="1" applyFill="1" applyBorder="1" applyAlignment="1">
      <alignment horizontal="center"/>
    </xf>
    <xf numFmtId="0" fontId="24" fillId="0" borderId="0" xfId="0" applyFont="1" applyFill="1" applyBorder="1" applyAlignment="1">
      <alignment horizontal="center"/>
    </xf>
    <xf numFmtId="0" fontId="25" fillId="0" borderId="11" xfId="0" applyFont="1" applyBorder="1" applyAlignment="1">
      <alignment horizontal="center"/>
    </xf>
    <xf numFmtId="0" fontId="20" fillId="0" borderId="0" xfId="0" applyFont="1" applyFill="1" applyBorder="1" applyAlignment="1">
      <alignment horizontal="center"/>
    </xf>
    <xf numFmtId="0" fontId="0" fillId="0" borderId="34" xfId="0" applyFont="1" applyBorder="1" applyAlignment="1">
      <alignment/>
    </xf>
    <xf numFmtId="0" fontId="0" fillId="0" borderId="35" xfId="0" applyBorder="1" applyAlignment="1">
      <alignment/>
    </xf>
    <xf numFmtId="0" fontId="0" fillId="0" borderId="35" xfId="0" applyBorder="1" applyAlignment="1">
      <alignment horizontal="right"/>
    </xf>
    <xf numFmtId="3" fontId="0" fillId="0" borderId="36" xfId="0" applyNumberFormat="1" applyBorder="1" applyAlignment="1">
      <alignment horizontal="right"/>
    </xf>
    <xf numFmtId="0" fontId="26" fillId="0" borderId="34" xfId="0" applyFont="1" applyBorder="1" applyAlignment="1">
      <alignment horizontal="right"/>
    </xf>
    <xf numFmtId="0" fontId="26" fillId="0" borderId="35" xfId="0" applyFont="1" applyBorder="1" applyAlignment="1">
      <alignment horizontal="right"/>
    </xf>
    <xf numFmtId="0" fontId="26" fillId="0" borderId="36" xfId="0" applyFont="1" applyBorder="1" applyAlignment="1">
      <alignment/>
    </xf>
    <xf numFmtId="37" fontId="0" fillId="0" borderId="0" xfId="57" applyNumberFormat="1" applyFont="1" applyFill="1" applyBorder="1" applyProtection="1">
      <alignment/>
      <protection/>
    </xf>
    <xf numFmtId="37" fontId="0" fillId="0" borderId="0" xfId="57" applyNumberFormat="1" applyFont="1" applyFill="1" applyBorder="1">
      <alignment/>
      <protection/>
    </xf>
    <xf numFmtId="0" fontId="27" fillId="0" borderId="0" xfId="0" applyFont="1" applyFill="1" applyBorder="1" applyAlignment="1">
      <alignment/>
    </xf>
    <xf numFmtId="0" fontId="0" fillId="0" borderId="19" xfId="0" applyBorder="1" applyAlignment="1">
      <alignment/>
    </xf>
    <xf numFmtId="0" fontId="0" fillId="0" borderId="19" xfId="0" applyBorder="1" applyAlignment="1">
      <alignment horizontal="right"/>
    </xf>
    <xf numFmtId="3" fontId="0" fillId="0" borderId="37" xfId="0" applyNumberFormat="1" applyBorder="1" applyAlignment="1">
      <alignment horizontal="right"/>
    </xf>
    <xf numFmtId="0" fontId="0" fillId="0" borderId="38" xfId="0" applyFont="1" applyBorder="1" applyAlignment="1">
      <alignment/>
    </xf>
    <xf numFmtId="10" fontId="0" fillId="0" borderId="39" xfId="0" applyNumberFormat="1" applyBorder="1" applyAlignment="1">
      <alignment horizontal="right"/>
    </xf>
    <xf numFmtId="37" fontId="20" fillId="0" borderId="0" xfId="57" applyNumberFormat="1" applyFont="1" applyFill="1" applyBorder="1" applyProtection="1">
      <alignment/>
      <protection/>
    </xf>
    <xf numFmtId="0" fontId="26" fillId="0" borderId="0" xfId="0" applyFont="1" applyFill="1" applyBorder="1" applyAlignment="1">
      <alignment/>
    </xf>
    <xf numFmtId="37" fontId="26" fillId="0" borderId="0" xfId="57" applyNumberFormat="1" applyFont="1" applyFill="1" applyBorder="1">
      <alignment/>
      <protection/>
    </xf>
    <xf numFmtId="0" fontId="20" fillId="0" borderId="0" xfId="0" applyFont="1" applyFill="1" applyBorder="1" applyAlignment="1">
      <alignment/>
    </xf>
    <xf numFmtId="9" fontId="0" fillId="0" borderId="0" xfId="61" applyFont="1" applyFill="1" applyBorder="1" applyAlignment="1" applyProtection="1">
      <alignment horizontal="right"/>
      <protection/>
    </xf>
    <xf numFmtId="3" fontId="0" fillId="0" borderId="39" xfId="0" applyNumberFormat="1" applyBorder="1" applyAlignment="1">
      <alignment horizontal="right"/>
    </xf>
    <xf numFmtId="0" fontId="0" fillId="0" borderId="39" xfId="0" applyBorder="1" applyAlignment="1">
      <alignment horizontal="right"/>
    </xf>
    <xf numFmtId="10" fontId="20" fillId="0" borderId="0" xfId="57" applyNumberFormat="1" applyFont="1" applyFill="1" applyBorder="1" applyAlignment="1">
      <alignment horizontal="right"/>
      <protection/>
    </xf>
    <xf numFmtId="0" fontId="20" fillId="0" borderId="38" xfId="0" applyFont="1" applyBorder="1" applyAlignment="1">
      <alignment/>
    </xf>
    <xf numFmtId="0" fontId="20" fillId="0" borderId="0" xfId="0" applyFont="1" applyBorder="1" applyAlignment="1">
      <alignment/>
    </xf>
    <xf numFmtId="37" fontId="20" fillId="0" borderId="39" xfId="0" applyNumberFormat="1" applyFont="1" applyBorder="1" applyAlignment="1">
      <alignment horizontal="right"/>
    </xf>
    <xf numFmtId="170" fontId="20" fillId="0" borderId="0" xfId="57" applyNumberFormat="1" applyFont="1" applyFill="1" applyBorder="1" applyAlignment="1">
      <alignment horizontal="center"/>
      <protection/>
    </xf>
    <xf numFmtId="0" fontId="0" fillId="0" borderId="38" xfId="0" applyFont="1" applyFill="1" applyBorder="1" applyAlignment="1">
      <alignment/>
    </xf>
    <xf numFmtId="1" fontId="0" fillId="0" borderId="0" xfId="0" applyNumberFormat="1" applyBorder="1" applyAlignment="1">
      <alignment/>
    </xf>
    <xf numFmtId="3" fontId="0" fillId="0" borderId="39" xfId="0" applyNumberFormat="1" applyFill="1" applyBorder="1" applyAlignment="1">
      <alignment horizontal="right"/>
    </xf>
    <xf numFmtId="170" fontId="20" fillId="0" borderId="39" xfId="0" applyNumberFormat="1" applyFont="1" applyBorder="1" applyAlignment="1">
      <alignment/>
    </xf>
    <xf numFmtId="10" fontId="20" fillId="0" borderId="0" xfId="57" applyNumberFormat="1" applyFont="1" applyFill="1" applyBorder="1">
      <alignment/>
      <protection/>
    </xf>
    <xf numFmtId="171" fontId="20" fillId="0" borderId="0" xfId="0" applyNumberFormat="1" applyFont="1" applyFill="1" applyBorder="1" applyAlignment="1">
      <alignment horizontal="center"/>
    </xf>
    <xf numFmtId="168" fontId="20" fillId="0" borderId="0" xfId="61" applyNumberFormat="1" applyFont="1" applyFill="1" applyBorder="1" applyAlignment="1" applyProtection="1">
      <alignment horizontal="center"/>
      <protection/>
    </xf>
    <xf numFmtId="168" fontId="20" fillId="0" borderId="0" xfId="0" applyNumberFormat="1" applyFont="1" applyFill="1" applyBorder="1" applyAlignment="1">
      <alignment horizontal="center"/>
    </xf>
    <xf numFmtId="9" fontId="0" fillId="0" borderId="39" xfId="61" applyFont="1" applyFill="1" applyBorder="1" applyAlignment="1" applyProtection="1">
      <alignment horizontal="right"/>
      <protection/>
    </xf>
    <xf numFmtId="168" fontId="20" fillId="0" borderId="0" xfId="57" applyNumberFormat="1" applyFont="1" applyFill="1" applyBorder="1" applyAlignment="1" applyProtection="1">
      <alignment horizontal="center"/>
      <protection/>
    </xf>
    <xf numFmtId="0" fontId="0" fillId="0" borderId="38" xfId="0" applyFont="1" applyBorder="1" applyAlignment="1">
      <alignment horizontal="right"/>
    </xf>
    <xf numFmtId="0" fontId="20" fillId="0" borderId="40" xfId="0" applyFont="1" applyBorder="1" applyAlignment="1">
      <alignment/>
    </xf>
    <xf numFmtId="0" fontId="20" fillId="0" borderId="19" xfId="0" applyFont="1" applyBorder="1" applyAlignment="1">
      <alignment/>
    </xf>
    <xf numFmtId="171" fontId="20" fillId="0" borderId="37" xfId="0" applyNumberFormat="1" applyFont="1" applyBorder="1" applyAlignment="1">
      <alignment horizontal="right"/>
    </xf>
    <xf numFmtId="0" fontId="0" fillId="0" borderId="0" xfId="0" applyFill="1" applyBorder="1" applyAlignment="1">
      <alignment wrapText="1"/>
    </xf>
    <xf numFmtId="9" fontId="0" fillId="0" borderId="0" xfId="61" applyFont="1" applyFill="1" applyBorder="1" applyAlignment="1" applyProtection="1">
      <alignment horizontal="left"/>
      <protection/>
    </xf>
    <xf numFmtId="168" fontId="20" fillId="0" borderId="0" xfId="57" applyNumberFormat="1" applyFont="1" applyFill="1" applyBorder="1" applyAlignment="1">
      <alignment horizontal="center"/>
      <protection/>
    </xf>
    <xf numFmtId="0" fontId="20" fillId="0" borderId="0" xfId="0" applyFont="1" applyAlignment="1">
      <alignment horizontal="center"/>
    </xf>
    <xf numFmtId="171" fontId="20" fillId="0" borderId="0" xfId="0" applyNumberFormat="1" applyFont="1" applyBorder="1" applyAlignment="1">
      <alignment horizontal="right"/>
    </xf>
    <xf numFmtId="0" fontId="0" fillId="0" borderId="0" xfId="0" applyFont="1" applyBorder="1" applyAlignment="1">
      <alignment horizontal="right"/>
    </xf>
    <xf numFmtId="172" fontId="28" fillId="0" borderId="0" xfId="0" applyNumberFormat="1" applyFont="1" applyAlignment="1">
      <alignment/>
    </xf>
    <xf numFmtId="0" fontId="0" fillId="0" borderId="19" xfId="0" applyFont="1" applyFill="1" applyBorder="1" applyAlignment="1">
      <alignment horizontal="right"/>
    </xf>
    <xf numFmtId="9" fontId="0" fillId="0" borderId="37" xfId="61" applyNumberFormat="1" applyFont="1" applyFill="1" applyBorder="1" applyAlignment="1" applyProtection="1">
      <alignment/>
      <protection/>
    </xf>
    <xf numFmtId="2" fontId="28" fillId="0" borderId="0" xfId="0" applyNumberFormat="1" applyFont="1" applyAlignment="1">
      <alignment/>
    </xf>
    <xf numFmtId="0" fontId="20" fillId="20" borderId="38" xfId="0" applyFont="1" applyFill="1" applyBorder="1" applyAlignment="1">
      <alignment wrapText="1"/>
    </xf>
    <xf numFmtId="173" fontId="20" fillId="20" borderId="0" xfId="44" applyNumberFormat="1" applyFont="1" applyFill="1" applyBorder="1" applyAlignment="1" applyProtection="1">
      <alignment wrapText="1"/>
      <protection/>
    </xf>
    <xf numFmtId="164" fontId="20" fillId="20" borderId="0" xfId="44" applyFont="1" applyFill="1" applyBorder="1" applyAlignment="1" applyProtection="1">
      <alignment horizontal="right"/>
      <protection/>
    </xf>
    <xf numFmtId="171" fontId="20" fillId="20" borderId="39" xfId="0" applyNumberFormat="1" applyFont="1" applyFill="1" applyBorder="1" applyAlignment="1">
      <alignment horizontal="right"/>
    </xf>
    <xf numFmtId="0" fontId="0" fillId="0" borderId="0" xfId="0" applyFill="1" applyAlignment="1">
      <alignment/>
    </xf>
    <xf numFmtId="165" fontId="20" fillId="20" borderId="0" xfId="0" applyNumberFormat="1" applyFont="1" applyFill="1" applyBorder="1" applyAlignment="1">
      <alignment wrapText="1"/>
    </xf>
    <xf numFmtId="170" fontId="20" fillId="0" borderId="0" xfId="0" applyNumberFormat="1" applyFont="1" applyAlignment="1">
      <alignment horizontal="left"/>
    </xf>
    <xf numFmtId="164" fontId="20" fillId="20" borderId="0" xfId="44" applyFont="1" applyFill="1" applyBorder="1" applyAlignment="1" applyProtection="1">
      <alignment horizontal="left"/>
      <protection/>
    </xf>
    <xf numFmtId="171" fontId="20" fillId="0" borderId="0" xfId="0" applyNumberFormat="1" applyFont="1" applyAlignment="1">
      <alignment/>
    </xf>
    <xf numFmtId="171" fontId="20" fillId="0" borderId="0" xfId="0" applyNumberFormat="1" applyFont="1" applyFill="1" applyBorder="1" applyAlignment="1">
      <alignment/>
    </xf>
    <xf numFmtId="0" fontId="0" fillId="20" borderId="0" xfId="0" applyFill="1" applyAlignment="1">
      <alignment/>
    </xf>
    <xf numFmtId="175" fontId="20" fillId="20" borderId="0" xfId="44" applyNumberFormat="1" applyFont="1" applyFill="1" applyBorder="1" applyAlignment="1" applyProtection="1">
      <alignment horizontal="right"/>
      <protection/>
    </xf>
    <xf numFmtId="9" fontId="20" fillId="20" borderId="39" xfId="0" applyNumberFormat="1" applyFont="1" applyFill="1" applyBorder="1" applyAlignment="1">
      <alignment horizontal="right"/>
    </xf>
    <xf numFmtId="168" fontId="20" fillId="0" borderId="0" xfId="0" applyNumberFormat="1" applyFont="1" applyAlignment="1">
      <alignment/>
    </xf>
    <xf numFmtId="9" fontId="20" fillId="0" borderId="0" xfId="0" applyNumberFormat="1" applyFont="1" applyFill="1" applyBorder="1" applyAlignment="1">
      <alignment horizontal="center"/>
    </xf>
    <xf numFmtId="171" fontId="0" fillId="0" borderId="19" xfId="0" applyNumberFormat="1" applyFont="1" applyBorder="1" applyAlignment="1">
      <alignment/>
    </xf>
    <xf numFmtId="38" fontId="20" fillId="20" borderId="0" xfId="44" applyNumberFormat="1" applyFont="1" applyFill="1" applyBorder="1" applyAlignment="1" applyProtection="1">
      <alignment/>
      <protection/>
    </xf>
    <xf numFmtId="0" fontId="20" fillId="20" borderId="39" xfId="44" applyNumberFormat="1" applyFont="1" applyFill="1" applyBorder="1" applyAlignment="1" applyProtection="1">
      <alignment horizontal="right"/>
      <protection/>
    </xf>
    <xf numFmtId="171" fontId="0" fillId="0" borderId="36" xfId="42" applyNumberFormat="1" applyFont="1" applyFill="1" applyBorder="1" applyAlignment="1" applyProtection="1">
      <alignment horizontal="right"/>
      <protection/>
    </xf>
    <xf numFmtId="171" fontId="0" fillId="0" borderId="39" xfId="42" applyNumberFormat="1" applyFont="1" applyFill="1" applyBorder="1" applyAlignment="1" applyProtection="1">
      <alignment horizontal="right"/>
      <protection/>
    </xf>
    <xf numFmtId="171" fontId="0" fillId="0" borderId="39" xfId="42" applyNumberFormat="1" applyFont="1" applyFill="1" applyBorder="1" applyAlignment="1" applyProtection="1">
      <alignment/>
      <protection/>
    </xf>
    <xf numFmtId="0" fontId="20" fillId="20" borderId="38" xfId="0" applyFont="1" applyFill="1" applyBorder="1" applyAlignment="1">
      <alignment/>
    </xf>
    <xf numFmtId="176" fontId="20" fillId="20" borderId="39" xfId="0" applyNumberFormat="1" applyFont="1" applyFill="1" applyBorder="1" applyAlignment="1">
      <alignment horizontal="right"/>
    </xf>
    <xf numFmtId="0" fontId="20" fillId="0" borderId="0" xfId="0" applyFont="1" applyAlignment="1">
      <alignment horizontal="right"/>
    </xf>
    <xf numFmtId="0" fontId="20" fillId="20" borderId="0" xfId="0" applyFont="1" applyFill="1" applyBorder="1" applyAlignment="1">
      <alignment horizontal="right"/>
    </xf>
    <xf numFmtId="175" fontId="20" fillId="20" borderId="39" xfId="0" applyNumberFormat="1" applyFont="1" applyFill="1" applyBorder="1" applyAlignment="1">
      <alignment horizontal="right"/>
    </xf>
    <xf numFmtId="177" fontId="0" fillId="0" borderId="39" xfId="0" applyNumberFormat="1" applyBorder="1" applyAlignment="1">
      <alignment horizontal="right"/>
    </xf>
    <xf numFmtId="9" fontId="0" fillId="0" borderId="0" xfId="0" applyNumberFormat="1" applyBorder="1" applyAlignment="1">
      <alignment/>
    </xf>
    <xf numFmtId="178" fontId="0" fillId="0" borderId="0" xfId="0" applyNumberFormat="1" applyFont="1" applyAlignment="1">
      <alignment/>
    </xf>
    <xf numFmtId="0" fontId="0" fillId="0" borderId="0" xfId="0" applyAlignment="1">
      <alignment horizontal="right"/>
    </xf>
    <xf numFmtId="0" fontId="20" fillId="0" borderId="34" xfId="0" applyFont="1" applyBorder="1" applyAlignment="1">
      <alignment/>
    </xf>
    <xf numFmtId="0" fontId="20" fillId="0" borderId="35" xfId="0" applyFont="1" applyBorder="1" applyAlignment="1">
      <alignment/>
    </xf>
    <xf numFmtId="167" fontId="20" fillId="20" borderId="35" xfId="0" applyNumberFormat="1" applyFont="1" applyFill="1" applyBorder="1" applyAlignment="1">
      <alignment horizontal="right"/>
    </xf>
    <xf numFmtId="38" fontId="20" fillId="20" borderId="36" xfId="44" applyNumberFormat="1" applyFont="1" applyFill="1" applyBorder="1" applyAlignment="1" applyProtection="1">
      <alignment horizontal="right"/>
      <protection/>
    </xf>
    <xf numFmtId="167" fontId="20" fillId="20" borderId="0" xfId="0" applyNumberFormat="1" applyFont="1" applyFill="1" applyBorder="1" applyAlignment="1">
      <alignment horizontal="right"/>
    </xf>
    <xf numFmtId="165" fontId="20" fillId="20" borderId="39" xfId="44" applyNumberFormat="1" applyFont="1" applyFill="1" applyBorder="1" applyAlignment="1" applyProtection="1">
      <alignment horizontal="right"/>
      <protection/>
    </xf>
    <xf numFmtId="171" fontId="0" fillId="0" borderId="39" xfId="0" applyNumberFormat="1" applyBorder="1" applyAlignment="1">
      <alignment/>
    </xf>
    <xf numFmtId="168" fontId="0" fillId="0" borderId="0" xfId="0" applyNumberFormat="1" applyBorder="1" applyAlignment="1">
      <alignment horizontal="right"/>
    </xf>
    <xf numFmtId="165" fontId="20" fillId="0" borderId="39" xfId="44" applyNumberFormat="1" applyFont="1" applyFill="1" applyBorder="1" applyAlignment="1" applyProtection="1">
      <alignment horizontal="right"/>
      <protection/>
    </xf>
    <xf numFmtId="168" fontId="0" fillId="0" borderId="38" xfId="61" applyNumberFormat="1" applyFont="1" applyFill="1" applyBorder="1" applyAlignment="1" applyProtection="1">
      <alignment/>
      <protection/>
    </xf>
    <xf numFmtId="171" fontId="0" fillId="0" borderId="0" xfId="0" applyNumberFormat="1" applyBorder="1" applyAlignment="1">
      <alignment/>
    </xf>
    <xf numFmtId="168" fontId="0" fillId="0" borderId="0" xfId="0" applyNumberFormat="1" applyAlignment="1">
      <alignment horizontal="right"/>
    </xf>
    <xf numFmtId="0" fontId="20" fillId="0" borderId="38" xfId="0" applyFont="1" applyFill="1" applyBorder="1" applyAlignment="1">
      <alignment/>
    </xf>
    <xf numFmtId="0" fontId="20" fillId="0" borderId="0" xfId="0" applyFont="1" applyAlignment="1">
      <alignment/>
    </xf>
    <xf numFmtId="168" fontId="0" fillId="0" borderId="0" xfId="0" applyNumberFormat="1" applyFont="1" applyBorder="1" applyAlignment="1">
      <alignment horizontal="left"/>
    </xf>
    <xf numFmtId="168" fontId="0" fillId="0" borderId="38" xfId="0" applyNumberFormat="1" applyBorder="1" applyAlignment="1">
      <alignment/>
    </xf>
    <xf numFmtId="168" fontId="0" fillId="0" borderId="0" xfId="0" applyNumberFormat="1" applyBorder="1" applyAlignment="1">
      <alignment/>
    </xf>
    <xf numFmtId="0" fontId="20" fillId="20" borderId="41" xfId="0" applyFont="1" applyFill="1" applyBorder="1" applyAlignment="1">
      <alignment/>
    </xf>
    <xf numFmtId="0" fontId="20" fillId="20" borderId="42" xfId="0" applyFont="1" applyFill="1" applyBorder="1" applyAlignment="1">
      <alignment/>
    </xf>
    <xf numFmtId="171" fontId="20" fillId="20" borderId="43" xfId="42" applyNumberFormat="1" applyFont="1" applyFill="1" applyBorder="1" applyAlignment="1" applyProtection="1">
      <alignment horizontal="right"/>
      <protection/>
    </xf>
    <xf numFmtId="10" fontId="20" fillId="0" borderId="0" xfId="0" applyNumberFormat="1" applyFont="1" applyAlignment="1">
      <alignment/>
    </xf>
    <xf numFmtId="0" fontId="20" fillId="20" borderId="44" xfId="0" applyFont="1" applyFill="1" applyBorder="1" applyAlignment="1">
      <alignment/>
    </xf>
    <xf numFmtId="0" fontId="20" fillId="20" borderId="15" xfId="0" applyFont="1" applyFill="1" applyBorder="1" applyAlignment="1">
      <alignment/>
    </xf>
    <xf numFmtId="0" fontId="20" fillId="20" borderId="14" xfId="0" applyFont="1" applyFill="1" applyBorder="1" applyAlignment="1">
      <alignment/>
    </xf>
    <xf numFmtId="0" fontId="20" fillId="0" borderId="20" xfId="0" applyFont="1" applyBorder="1" applyAlignment="1">
      <alignment/>
    </xf>
    <xf numFmtId="168" fontId="0" fillId="0" borderId="20" xfId="0" applyNumberFormat="1" applyBorder="1" applyAlignment="1">
      <alignment horizontal="right"/>
    </xf>
    <xf numFmtId="165" fontId="20" fillId="0" borderId="45" xfId="44" applyNumberFormat="1" applyFont="1" applyFill="1" applyBorder="1" applyAlignment="1" applyProtection="1">
      <alignment horizontal="right"/>
      <protection/>
    </xf>
    <xf numFmtId="0" fontId="20" fillId="0" borderId="36" xfId="0" applyFont="1" applyBorder="1" applyAlignment="1">
      <alignment/>
    </xf>
    <xf numFmtId="167" fontId="0" fillId="0" borderId="0" xfId="0" applyNumberFormat="1" applyBorder="1" applyAlignment="1">
      <alignment/>
    </xf>
    <xf numFmtId="0" fontId="20" fillId="0" borderId="38" xfId="0" applyFont="1" applyBorder="1" applyAlignment="1">
      <alignment horizontal="right"/>
    </xf>
    <xf numFmtId="0" fontId="20" fillId="0" borderId="0" xfId="0" applyFont="1" applyBorder="1" applyAlignment="1">
      <alignment horizontal="right"/>
    </xf>
    <xf numFmtId="164" fontId="20" fillId="20" borderId="0" xfId="44" applyFont="1" applyFill="1" applyBorder="1" applyAlignment="1" applyProtection="1">
      <alignment/>
      <protection/>
    </xf>
    <xf numFmtId="0" fontId="20" fillId="20" borderId="0" xfId="0" applyFont="1" applyFill="1" applyAlignment="1">
      <alignment horizontal="right"/>
    </xf>
    <xf numFmtId="165" fontId="20" fillId="20" borderId="0" xfId="0" applyNumberFormat="1" applyFont="1" applyFill="1" applyAlignment="1">
      <alignment/>
    </xf>
    <xf numFmtId="0" fontId="20" fillId="24" borderId="46" xfId="0" applyFont="1" applyFill="1" applyBorder="1" applyAlignment="1">
      <alignment horizontal="center"/>
    </xf>
    <xf numFmtId="171" fontId="20" fillId="24" borderId="46" xfId="0" applyNumberFormat="1" applyFont="1" applyFill="1" applyBorder="1" applyAlignment="1">
      <alignment horizontal="center"/>
    </xf>
    <xf numFmtId="0" fontId="26" fillId="0" borderId="0" xfId="0" applyFont="1" applyFill="1" applyBorder="1" applyAlignment="1">
      <alignment horizontal="center"/>
    </xf>
    <xf numFmtId="10" fontId="0" fillId="0" borderId="0" xfId="0" applyNumberFormat="1" applyBorder="1" applyAlignment="1">
      <alignment horizontal="right"/>
    </xf>
    <xf numFmtId="10" fontId="0" fillId="0" borderId="0" xfId="0" applyNumberFormat="1" applyFont="1" applyBorder="1" applyAlignment="1">
      <alignment horizontal="left"/>
    </xf>
    <xf numFmtId="165" fontId="0" fillId="0" borderId="39" xfId="44" applyNumberFormat="1" applyFont="1" applyFill="1" applyBorder="1" applyAlignment="1" applyProtection="1">
      <alignment/>
      <protection/>
    </xf>
    <xf numFmtId="0" fontId="0" fillId="0" borderId="40" xfId="0" applyBorder="1" applyAlignment="1">
      <alignment/>
    </xf>
    <xf numFmtId="0" fontId="0" fillId="0" borderId="47" xfId="0" applyBorder="1" applyAlignment="1">
      <alignment horizontal="center"/>
    </xf>
    <xf numFmtId="0" fontId="26" fillId="20" borderId="15" xfId="0" applyFont="1" applyFill="1" applyBorder="1" applyAlignment="1">
      <alignment horizontal="center"/>
    </xf>
    <xf numFmtId="0" fontId="26" fillId="20" borderId="14" xfId="0" applyFont="1" applyFill="1" applyBorder="1" applyAlignment="1">
      <alignment horizontal="center"/>
    </xf>
    <xf numFmtId="37" fontId="0" fillId="0" borderId="0" xfId="0" applyNumberFormat="1" applyFill="1" applyBorder="1" applyAlignment="1">
      <alignment/>
    </xf>
    <xf numFmtId="0" fontId="20" fillId="0" borderId="41" xfId="0" applyFont="1" applyBorder="1" applyAlignment="1">
      <alignment/>
    </xf>
    <xf numFmtId="0" fontId="20" fillId="0" borderId="42" xfId="0" applyFont="1" applyBorder="1" applyAlignment="1">
      <alignment/>
    </xf>
    <xf numFmtId="164" fontId="20" fillId="20" borderId="42" xfId="44" applyNumberFormat="1" applyFont="1" applyFill="1" applyBorder="1" applyAlignment="1" applyProtection="1">
      <alignment horizontal="right"/>
      <protection/>
    </xf>
    <xf numFmtId="0" fontId="20" fillId="20" borderId="42" xfId="0" applyFont="1" applyFill="1" applyBorder="1" applyAlignment="1">
      <alignment horizontal="right"/>
    </xf>
    <xf numFmtId="165" fontId="20" fillId="24" borderId="43" xfId="44" applyNumberFormat="1" applyFont="1" applyFill="1" applyBorder="1" applyAlignment="1" applyProtection="1">
      <alignment horizontal="right"/>
      <protection/>
    </xf>
    <xf numFmtId="168" fontId="0" fillId="0" borderId="37" xfId="61" applyNumberFormat="1" applyFont="1" applyFill="1" applyBorder="1" applyAlignment="1" applyProtection="1">
      <alignment/>
      <protection/>
    </xf>
    <xf numFmtId="0" fontId="20" fillId="0" borderId="48" xfId="0" applyFont="1" applyBorder="1" applyAlignment="1">
      <alignment horizontal="left"/>
    </xf>
    <xf numFmtId="168" fontId="20" fillId="0" borderId="34" xfId="0" applyNumberFormat="1" applyFont="1" applyBorder="1" applyAlignment="1">
      <alignment horizontal="right"/>
    </xf>
    <xf numFmtId="168" fontId="20" fillId="0" borderId="36" xfId="0" applyNumberFormat="1" applyFont="1" applyBorder="1" applyAlignment="1">
      <alignment horizontal="right"/>
    </xf>
    <xf numFmtId="168" fontId="20" fillId="0" borderId="47" xfId="0" applyNumberFormat="1" applyFont="1" applyBorder="1" applyAlignment="1">
      <alignment horizontal="right"/>
    </xf>
    <xf numFmtId="0" fontId="0" fillId="0" borderId="0" xfId="0" applyAlignment="1">
      <alignment horizontal="center"/>
    </xf>
    <xf numFmtId="0" fontId="0" fillId="0" borderId="37" xfId="0" applyBorder="1" applyAlignment="1">
      <alignment horizontal="right"/>
    </xf>
    <xf numFmtId="179" fontId="20" fillId="0" borderId="38" xfId="0" applyNumberFormat="1" applyFont="1" applyBorder="1" applyAlignment="1">
      <alignment horizontal="center"/>
    </xf>
    <xf numFmtId="179" fontId="20" fillId="0" borderId="39" xfId="0" applyNumberFormat="1" applyFont="1" applyBorder="1" applyAlignment="1">
      <alignment horizontal="center"/>
    </xf>
    <xf numFmtId="179" fontId="20" fillId="0" borderId="48" xfId="0" applyNumberFormat="1" applyFont="1" applyBorder="1" applyAlignment="1">
      <alignment/>
    </xf>
    <xf numFmtId="39" fontId="0" fillId="0" borderId="0" xfId="0" applyNumberFormat="1" applyAlignment="1">
      <alignment/>
    </xf>
    <xf numFmtId="171" fontId="0" fillId="0" borderId="36" xfId="42" applyNumberFormat="1" applyFont="1" applyFill="1" applyBorder="1" applyAlignment="1" applyProtection="1">
      <alignment horizontal="right" indent="1"/>
      <protection/>
    </xf>
    <xf numFmtId="171" fontId="0" fillId="0" borderId="0" xfId="0" applyNumberFormat="1" applyAlignment="1">
      <alignment/>
    </xf>
    <xf numFmtId="0" fontId="0" fillId="0" borderId="48" xfId="0" applyBorder="1" applyAlignment="1">
      <alignment/>
    </xf>
    <xf numFmtId="171" fontId="0" fillId="0" borderId="39" xfId="42" applyNumberFormat="1" applyFont="1" applyFill="1" applyBorder="1" applyAlignment="1" applyProtection="1">
      <alignment horizontal="right" indent="1"/>
      <protection/>
    </xf>
    <xf numFmtId="0" fontId="20" fillId="0" borderId="48" xfId="0" applyFont="1" applyBorder="1" applyAlignment="1">
      <alignment/>
    </xf>
    <xf numFmtId="168" fontId="20" fillId="0" borderId="47" xfId="0" applyNumberFormat="1" applyFont="1" applyBorder="1" applyAlignment="1">
      <alignment/>
    </xf>
    <xf numFmtId="168" fontId="20" fillId="0" borderId="34" xfId="0" applyNumberFormat="1" applyFont="1" applyBorder="1" applyAlignment="1">
      <alignment/>
    </xf>
    <xf numFmtId="168" fontId="20" fillId="0" borderId="36" xfId="0" applyNumberFormat="1" applyFont="1" applyBorder="1" applyAlignment="1">
      <alignment/>
    </xf>
    <xf numFmtId="0" fontId="0" fillId="0" borderId="49" xfId="0" applyBorder="1" applyAlignment="1">
      <alignment/>
    </xf>
    <xf numFmtId="179" fontId="20" fillId="0" borderId="49" xfId="0" applyNumberFormat="1" applyFont="1" applyBorder="1" applyAlignment="1">
      <alignment/>
    </xf>
    <xf numFmtId="168" fontId="0" fillId="0" borderId="0" xfId="0" applyNumberFormat="1" applyFill="1" applyBorder="1" applyAlignment="1">
      <alignment/>
    </xf>
    <xf numFmtId="171" fontId="0" fillId="0" borderId="0" xfId="0" applyNumberFormat="1" applyBorder="1" applyAlignment="1">
      <alignment horizontal="right"/>
    </xf>
    <xf numFmtId="180" fontId="0" fillId="0" borderId="0" xfId="0" applyNumberFormat="1" applyFill="1" applyBorder="1" applyAlignment="1">
      <alignment/>
    </xf>
    <xf numFmtId="9" fontId="0" fillId="0" borderId="0" xfId="0" applyNumberFormat="1" applyBorder="1" applyAlignment="1">
      <alignment horizontal="right"/>
    </xf>
    <xf numFmtId="0" fontId="0" fillId="20" borderId="44" xfId="0" applyFill="1" applyBorder="1" applyAlignment="1">
      <alignment/>
    </xf>
    <xf numFmtId="0" fontId="20" fillId="20" borderId="34" xfId="0" applyFont="1" applyFill="1" applyBorder="1" applyAlignment="1">
      <alignment/>
    </xf>
    <xf numFmtId="37" fontId="0" fillId="20" borderId="34" xfId="0" applyNumberFormat="1" applyFill="1" applyBorder="1" applyAlignment="1">
      <alignment/>
    </xf>
    <xf numFmtId="9" fontId="0" fillId="0" borderId="19" xfId="0" applyNumberFormat="1" applyBorder="1" applyAlignment="1">
      <alignment horizontal="right"/>
    </xf>
    <xf numFmtId="171" fontId="0" fillId="0" borderId="37" xfId="42" applyNumberFormat="1" applyFont="1" applyFill="1" applyBorder="1" applyAlignment="1" applyProtection="1">
      <alignment horizontal="right" indent="1"/>
      <protection/>
    </xf>
    <xf numFmtId="37" fontId="0" fillId="20" borderId="38" xfId="0" applyNumberFormat="1" applyFill="1" applyBorder="1" applyAlignment="1">
      <alignment/>
    </xf>
    <xf numFmtId="37" fontId="0" fillId="20" borderId="48" xfId="0" applyNumberFormat="1" applyFill="1" applyBorder="1" applyAlignment="1">
      <alignment/>
    </xf>
    <xf numFmtId="181" fontId="0" fillId="0" borderId="0" xfId="0" applyNumberFormat="1" applyAlignment="1">
      <alignment horizontal="center"/>
    </xf>
    <xf numFmtId="0" fontId="20" fillId="20" borderId="40" xfId="0" applyFont="1" applyFill="1" applyBorder="1" applyAlignment="1">
      <alignment/>
    </xf>
    <xf numFmtId="37" fontId="0" fillId="20" borderId="40" xfId="0" applyNumberFormat="1" applyFill="1" applyBorder="1" applyAlignment="1">
      <alignment/>
    </xf>
    <xf numFmtId="37" fontId="0" fillId="20" borderId="49" xfId="0" applyNumberFormat="1" applyFill="1" applyBorder="1" applyAlignment="1">
      <alignment/>
    </xf>
    <xf numFmtId="165" fontId="0" fillId="0" borderId="0" xfId="44" applyNumberFormat="1" applyFont="1" applyFill="1" applyBorder="1" applyAlignment="1" applyProtection="1">
      <alignment horizontal="right"/>
      <protection/>
    </xf>
    <xf numFmtId="164" fontId="0" fillId="0" borderId="0" xfId="44" applyFont="1" applyFill="1" applyBorder="1" applyAlignment="1" applyProtection="1">
      <alignment horizontal="right"/>
      <protection/>
    </xf>
    <xf numFmtId="0" fontId="0" fillId="0" borderId="0" xfId="0" applyNumberFormat="1" applyAlignment="1">
      <alignment horizontal="right"/>
    </xf>
    <xf numFmtId="168" fontId="0" fillId="20" borderId="49" xfId="0" applyNumberFormat="1" applyFill="1" applyBorder="1" applyAlignment="1">
      <alignment/>
    </xf>
    <xf numFmtId="168" fontId="0" fillId="20" borderId="37" xfId="0" applyNumberFormat="1" applyFill="1" applyBorder="1" applyAlignment="1">
      <alignment/>
    </xf>
    <xf numFmtId="0" fontId="20" fillId="20" borderId="46" xfId="0" applyFont="1" applyFill="1" applyBorder="1" applyAlignment="1">
      <alignment/>
    </xf>
    <xf numFmtId="180" fontId="20" fillId="20" borderId="46" xfId="0" applyNumberFormat="1" applyFont="1" applyFill="1" applyBorder="1" applyAlignment="1">
      <alignment/>
    </xf>
    <xf numFmtId="180" fontId="0" fillId="20" borderId="46" xfId="0" applyNumberFormat="1" applyFill="1" applyBorder="1" applyAlignment="1">
      <alignment/>
    </xf>
    <xf numFmtId="181" fontId="0" fillId="0" borderId="0" xfId="44" applyNumberFormat="1" applyFont="1" applyFill="1" applyBorder="1" applyAlignment="1" applyProtection="1">
      <alignment horizontal="center"/>
      <protection/>
    </xf>
    <xf numFmtId="170" fontId="0" fillId="20" borderId="46" xfId="0" applyNumberFormat="1" applyFill="1" applyBorder="1" applyAlignment="1">
      <alignment/>
    </xf>
    <xf numFmtId="170" fontId="0" fillId="20" borderId="44" xfId="0" applyNumberFormat="1" applyFill="1" applyBorder="1" applyAlignment="1">
      <alignment/>
    </xf>
    <xf numFmtId="170" fontId="20" fillId="20" borderId="46" xfId="0" applyNumberFormat="1" applyFont="1" applyFill="1" applyBorder="1" applyAlignment="1">
      <alignment/>
    </xf>
    <xf numFmtId="0" fontId="0" fillId="0" borderId="0" xfId="0" applyFont="1" applyAlignment="1">
      <alignment horizontal="right"/>
    </xf>
    <xf numFmtId="0" fontId="20" fillId="20" borderId="48" xfId="0" applyFont="1" applyFill="1" applyBorder="1" applyAlignment="1">
      <alignment/>
    </xf>
    <xf numFmtId="0" fontId="0" fillId="20" borderId="38" xfId="0" applyFill="1" applyBorder="1" applyAlignment="1">
      <alignment/>
    </xf>
    <xf numFmtId="0" fontId="0" fillId="0" borderId="50" xfId="0" applyFont="1" applyBorder="1" applyAlignment="1">
      <alignment/>
    </xf>
    <xf numFmtId="9" fontId="0" fillId="0" borderId="20" xfId="0" applyNumberFormat="1" applyFont="1" applyBorder="1" applyAlignment="1">
      <alignment horizontal="right"/>
    </xf>
    <xf numFmtId="168" fontId="0" fillId="0" borderId="20" xfId="0" applyNumberFormat="1" applyFont="1" applyBorder="1" applyAlignment="1">
      <alignment horizontal="right"/>
    </xf>
    <xf numFmtId="171" fontId="0" fillId="0" borderId="45" xfId="42" applyNumberFormat="1" applyFont="1" applyFill="1" applyBorder="1" applyAlignment="1" applyProtection="1">
      <alignment horizontal="right" indent="1"/>
      <protection/>
    </xf>
    <xf numFmtId="0" fontId="20" fillId="20" borderId="49" xfId="0" applyFont="1" applyFill="1" applyBorder="1" applyAlignment="1">
      <alignment/>
    </xf>
    <xf numFmtId="0" fontId="0" fillId="20" borderId="40" xfId="0" applyFill="1" applyBorder="1" applyAlignment="1">
      <alignment/>
    </xf>
    <xf numFmtId="0" fontId="0" fillId="20" borderId="19" xfId="0" applyFill="1" applyBorder="1" applyAlignment="1">
      <alignment/>
    </xf>
    <xf numFmtId="0" fontId="0" fillId="0" borderId="51" xfId="0" applyFont="1" applyBorder="1" applyAlignment="1">
      <alignment horizontal="right"/>
    </xf>
    <xf numFmtId="0" fontId="0" fillId="0" borderId="42" xfId="0" applyBorder="1" applyAlignment="1">
      <alignment horizontal="right"/>
    </xf>
    <xf numFmtId="168" fontId="0" fillId="0" borderId="42" xfId="0" applyNumberFormat="1" applyFont="1" applyBorder="1" applyAlignment="1">
      <alignment horizontal="right"/>
    </xf>
    <xf numFmtId="171" fontId="0" fillId="0" borderId="52" xfId="42" applyNumberFormat="1" applyFont="1" applyFill="1" applyBorder="1" applyAlignment="1" applyProtection="1">
      <alignment horizontal="right" indent="1"/>
      <protection/>
    </xf>
    <xf numFmtId="168" fontId="20" fillId="0" borderId="0" xfId="0" applyNumberFormat="1" applyFont="1" applyBorder="1" applyAlignment="1">
      <alignment/>
    </xf>
    <xf numFmtId="0" fontId="20" fillId="0" borderId="0" xfId="0" applyFont="1" applyFill="1" applyBorder="1" applyAlignment="1">
      <alignment horizontal="right"/>
    </xf>
    <xf numFmtId="167" fontId="0" fillId="0" borderId="39" xfId="42" applyNumberFormat="1" applyFont="1" applyFill="1" applyBorder="1" applyAlignment="1" applyProtection="1">
      <alignment horizontal="right" indent="1"/>
      <protection/>
    </xf>
    <xf numFmtId="0" fontId="20" fillId="0" borderId="34" xfId="0" applyFont="1" applyBorder="1" applyAlignment="1">
      <alignment horizontal="left"/>
    </xf>
    <xf numFmtId="168" fontId="20" fillId="0" borderId="35" xfId="0" applyNumberFormat="1" applyFont="1" applyBorder="1" applyAlignment="1">
      <alignment/>
    </xf>
    <xf numFmtId="0" fontId="0" fillId="0" borderId="36" xfId="0" applyBorder="1" applyAlignment="1">
      <alignment/>
    </xf>
    <xf numFmtId="38" fontId="0" fillId="0" borderId="38" xfId="0" applyNumberFormat="1" applyBorder="1" applyAlignment="1">
      <alignment/>
    </xf>
    <xf numFmtId="37" fontId="0" fillId="0" borderId="0" xfId="0" applyNumberFormat="1" applyBorder="1" applyAlignment="1">
      <alignment/>
    </xf>
    <xf numFmtId="37" fontId="0" fillId="0" borderId="39" xfId="0" applyNumberFormat="1" applyBorder="1" applyAlignment="1">
      <alignment/>
    </xf>
    <xf numFmtId="0" fontId="20" fillId="0" borderId="42" xfId="0" applyFont="1" applyBorder="1" applyAlignment="1">
      <alignment horizontal="right"/>
    </xf>
    <xf numFmtId="165" fontId="20" fillId="0" borderId="43" xfId="44" applyNumberFormat="1" applyFont="1" applyFill="1" applyBorder="1" applyAlignment="1" applyProtection="1">
      <alignment horizontal="right"/>
      <protection/>
    </xf>
    <xf numFmtId="168" fontId="0" fillId="0" borderId="19" xfId="61" applyNumberFormat="1" applyFont="1" applyFill="1" applyBorder="1" applyAlignment="1" applyProtection="1">
      <alignment/>
      <protection/>
    </xf>
    <xf numFmtId="0" fontId="30" fillId="25" borderId="0" xfId="0" applyFont="1" applyFill="1" applyBorder="1" applyAlignment="1">
      <alignment horizontal="left"/>
    </xf>
    <xf numFmtId="0" fontId="30" fillId="25" borderId="53" xfId="0" applyFont="1" applyFill="1" applyBorder="1" applyAlignment="1">
      <alignment horizontal="left"/>
    </xf>
    <xf numFmtId="0" fontId="30" fillId="25" borderId="53" xfId="0" applyFont="1" applyFill="1" applyBorder="1" applyAlignment="1">
      <alignment/>
    </xf>
    <xf numFmtId="0" fontId="30" fillId="25" borderId="0" xfId="0" applyFont="1" applyFill="1" applyBorder="1" applyAlignment="1">
      <alignment/>
    </xf>
    <xf numFmtId="0" fontId="31" fillId="25" borderId="0" xfId="0" applyFont="1" applyFill="1" applyBorder="1" applyAlignment="1">
      <alignment horizontal="center"/>
    </xf>
    <xf numFmtId="0" fontId="32" fillId="25" borderId="54" xfId="0" applyFont="1" applyFill="1" applyBorder="1" applyAlignment="1">
      <alignment horizontal="left"/>
    </xf>
    <xf numFmtId="0" fontId="32" fillId="25" borderId="0" xfId="0" applyFont="1" applyFill="1" applyBorder="1" applyAlignment="1">
      <alignment horizontal="right"/>
    </xf>
    <xf numFmtId="171" fontId="30" fillId="20" borderId="55" xfId="44" applyNumberFormat="1" applyFont="1" applyFill="1" applyBorder="1" applyAlignment="1" applyProtection="1">
      <alignment horizontal="right"/>
      <protection locked="0"/>
    </xf>
    <xf numFmtId="164" fontId="30" fillId="20" borderId="55" xfId="44" applyFont="1" applyFill="1" applyBorder="1" applyAlignment="1" applyProtection="1">
      <alignment horizontal="right"/>
      <protection/>
    </xf>
    <xf numFmtId="164" fontId="30" fillId="25" borderId="0" xfId="44" applyFont="1" applyFill="1" applyBorder="1" applyAlignment="1" applyProtection="1">
      <alignment horizontal="right"/>
      <protection/>
    </xf>
    <xf numFmtId="182" fontId="30" fillId="20" borderId="56" xfId="0" applyNumberFormat="1" applyFont="1" applyFill="1" applyBorder="1" applyAlignment="1" applyProtection="1">
      <alignment horizontal="right"/>
      <protection locked="0"/>
    </xf>
    <xf numFmtId="183" fontId="30" fillId="20" borderId="56" xfId="0" applyNumberFormat="1" applyFont="1" applyFill="1" applyBorder="1" applyAlignment="1">
      <alignment horizontal="right"/>
    </xf>
    <xf numFmtId="183" fontId="30" fillId="25" borderId="0" xfId="0" applyNumberFormat="1" applyFont="1" applyFill="1" applyBorder="1" applyAlignment="1">
      <alignment horizontal="right"/>
    </xf>
    <xf numFmtId="0" fontId="30" fillId="25" borderId="0" xfId="0" applyNumberFormat="1" applyFont="1" applyFill="1" applyBorder="1" applyAlignment="1">
      <alignment horizontal="left"/>
    </xf>
    <xf numFmtId="183" fontId="30" fillId="20" borderId="56" xfId="0" applyNumberFormat="1" applyFont="1" applyFill="1" applyBorder="1" applyAlignment="1" applyProtection="1">
      <alignment horizontal="right"/>
      <protection locked="0"/>
    </xf>
    <xf numFmtId="14" fontId="30" fillId="20" borderId="56" xfId="0" applyNumberFormat="1" applyFont="1" applyFill="1" applyBorder="1" applyAlignment="1" applyProtection="1">
      <alignment horizontal="right"/>
      <protection locked="0"/>
    </xf>
    <xf numFmtId="0" fontId="32" fillId="25" borderId="57" xfId="0" applyFont="1" applyFill="1" applyBorder="1" applyAlignment="1">
      <alignment horizontal="left"/>
    </xf>
    <xf numFmtId="0" fontId="32" fillId="25" borderId="53" xfId="0" applyFont="1" applyFill="1" applyBorder="1" applyAlignment="1">
      <alignment horizontal="right"/>
    </xf>
    <xf numFmtId="164" fontId="30" fillId="20" borderId="56" xfId="44" applyFont="1" applyFill="1" applyBorder="1" applyAlignment="1" applyProtection="1">
      <alignment horizontal="right"/>
      <protection locked="0"/>
    </xf>
    <xf numFmtId="0" fontId="31" fillId="25" borderId="0" xfId="0" applyFont="1" applyFill="1" applyBorder="1" applyAlignment="1">
      <alignment horizontal="right"/>
    </xf>
    <xf numFmtId="0" fontId="30" fillId="25" borderId="0" xfId="0" applyFont="1" applyFill="1" applyAlignment="1">
      <alignment/>
    </xf>
    <xf numFmtId="0" fontId="30" fillId="25" borderId="58" xfId="0" applyFont="1" applyFill="1" applyBorder="1" applyAlignment="1" applyProtection="1">
      <alignment horizontal="left"/>
      <protection locked="0"/>
    </xf>
    <xf numFmtId="0" fontId="31" fillId="25" borderId="0" xfId="0" applyFont="1" applyFill="1" applyBorder="1" applyAlignment="1" applyProtection="1">
      <alignment horizontal="left" wrapText="1"/>
      <protection/>
    </xf>
    <xf numFmtId="0" fontId="31" fillId="25" borderId="0" xfId="0" applyFont="1" applyFill="1" applyBorder="1" applyAlignment="1" applyProtection="1">
      <alignment horizontal="right" wrapText="1"/>
      <protection/>
    </xf>
    <xf numFmtId="0" fontId="0" fillId="25" borderId="53" xfId="0" applyFill="1" applyBorder="1" applyAlignment="1">
      <alignment horizontal="left"/>
    </xf>
    <xf numFmtId="0" fontId="20" fillId="25" borderId="53" xfId="0" applyFont="1" applyFill="1" applyBorder="1" applyAlignment="1" applyProtection="1">
      <alignment horizontal="left" wrapText="1" indent="2"/>
      <protection/>
    </xf>
    <xf numFmtId="0" fontId="20" fillId="25" borderId="53" xfId="0" applyFont="1" applyFill="1" applyBorder="1" applyAlignment="1" applyProtection="1">
      <alignment horizontal="left" wrapText="1" indent="3"/>
      <protection/>
    </xf>
    <xf numFmtId="0" fontId="33" fillId="25" borderId="0" xfId="0" applyFont="1" applyFill="1" applyBorder="1" applyAlignment="1">
      <alignment horizontal="left"/>
    </xf>
    <xf numFmtId="14" fontId="33" fillId="25" borderId="0" xfId="0" applyNumberFormat="1" applyFont="1" applyFill="1" applyBorder="1" applyAlignment="1">
      <alignment horizontal="right"/>
    </xf>
    <xf numFmtId="164" fontId="33" fillId="25" borderId="0" xfId="44" applyFont="1" applyFill="1" applyBorder="1" applyAlignment="1" applyProtection="1">
      <alignment horizontal="right"/>
      <protection/>
    </xf>
    <xf numFmtId="39" fontId="33" fillId="25" borderId="0" xfId="44" applyNumberFormat="1" applyFont="1" applyFill="1" applyBorder="1" applyAlignment="1" applyProtection="1">
      <alignment horizontal="right"/>
      <protection/>
    </xf>
    <xf numFmtId="174" fontId="33" fillId="25" borderId="0" xfId="44" applyNumberFormat="1" applyFont="1" applyFill="1" applyBorder="1" applyAlignment="1" applyProtection="1">
      <alignment horizontal="right"/>
      <protection/>
    </xf>
    <xf numFmtId="0" fontId="20" fillId="20" borderId="46" xfId="0" applyFont="1" applyFill="1" applyBorder="1" applyAlignment="1">
      <alignment horizontal="center"/>
    </xf>
    <xf numFmtId="0" fontId="0" fillId="0" borderId="38" xfId="0" applyFill="1" applyBorder="1" applyAlignment="1">
      <alignment/>
    </xf>
    <xf numFmtId="0" fontId="0" fillId="0" borderId="38" xfId="0" applyBorder="1" applyAlignment="1">
      <alignment/>
    </xf>
    <xf numFmtId="3" fontId="0" fillId="0" borderId="0" xfId="0" applyNumberFormat="1" applyAlignment="1">
      <alignment/>
    </xf>
    <xf numFmtId="0" fontId="0" fillId="0" borderId="0" xfId="0" applyFill="1" applyBorder="1" applyAlignment="1">
      <alignment horizontal="left"/>
    </xf>
    <xf numFmtId="0" fontId="0" fillId="0" borderId="38" xfId="0" applyBorder="1" applyAlignment="1">
      <alignment horizontal="left"/>
    </xf>
    <xf numFmtId="171" fontId="0" fillId="0" borderId="0" xfId="44" applyNumberFormat="1" applyFont="1" applyFill="1" applyBorder="1" applyAlignment="1" applyProtection="1">
      <alignment/>
      <protection/>
    </xf>
    <xf numFmtId="0" fontId="0" fillId="0" borderId="59" xfId="0" applyBorder="1" applyAlignment="1">
      <alignment/>
    </xf>
    <xf numFmtId="0" fontId="0" fillId="0" borderId="59" xfId="0" applyFill="1" applyBorder="1" applyAlignment="1">
      <alignment/>
    </xf>
    <xf numFmtId="171" fontId="0" fillId="0" borderId="60" xfId="42" applyNumberFormat="1" applyFont="1" applyFill="1" applyBorder="1" applyAlignment="1" applyProtection="1">
      <alignment horizontal="right" indent="1"/>
      <protection/>
    </xf>
    <xf numFmtId="3" fontId="0" fillId="0" borderId="60" xfId="0" applyNumberFormat="1" applyBorder="1" applyAlignment="1">
      <alignment horizontal="right"/>
    </xf>
    <xf numFmtId="0" fontId="0" fillId="0" borderId="61" xfId="0" applyFill="1" applyBorder="1" applyAlignment="1">
      <alignment horizontal="left"/>
    </xf>
    <xf numFmtId="0" fontId="0" fillId="0" borderId="62" xfId="0" applyBorder="1" applyAlignment="1">
      <alignment/>
    </xf>
    <xf numFmtId="9" fontId="0" fillId="0" borderId="62" xfId="61" applyFont="1" applyFill="1" applyBorder="1" applyAlignment="1" applyProtection="1">
      <alignment horizontal="left"/>
      <protection/>
    </xf>
    <xf numFmtId="3" fontId="0" fillId="0" borderId="63" xfId="0" applyNumberFormat="1" applyBorder="1" applyAlignment="1">
      <alignment horizontal="right"/>
    </xf>
    <xf numFmtId="0" fontId="0" fillId="0" borderId="61" xfId="0" applyBorder="1" applyAlignment="1">
      <alignment/>
    </xf>
    <xf numFmtId="0" fontId="0" fillId="0" borderId="63" xfId="0" applyBorder="1" applyAlignment="1">
      <alignment/>
    </xf>
    <xf numFmtId="173" fontId="0" fillId="0" borderId="35" xfId="0" applyNumberFormat="1" applyBorder="1" applyAlignment="1">
      <alignment horizontal="right"/>
    </xf>
    <xf numFmtId="173" fontId="0" fillId="0" borderId="0" xfId="0" applyNumberFormat="1" applyFont="1" applyBorder="1" applyAlignment="1">
      <alignment horizontal="right"/>
    </xf>
    <xf numFmtId="173" fontId="0" fillId="0" borderId="0" xfId="0" applyNumberFormat="1" applyAlignment="1">
      <alignment/>
    </xf>
    <xf numFmtId="173" fontId="0" fillId="0" borderId="0" xfId="0" applyNumberFormat="1" applyBorder="1" applyAlignment="1">
      <alignment/>
    </xf>
    <xf numFmtId="165" fontId="0" fillId="0" borderId="0" xfId="44" applyNumberFormat="1" applyAlignment="1">
      <alignment/>
    </xf>
    <xf numFmtId="168" fontId="20" fillId="24" borderId="64" xfId="0" applyNumberFormat="1" applyFont="1" applyFill="1" applyBorder="1" applyAlignment="1">
      <alignment/>
    </xf>
    <xf numFmtId="165" fontId="0" fillId="0" borderId="0" xfId="0" applyNumberFormat="1" applyAlignment="1">
      <alignment/>
    </xf>
    <xf numFmtId="192" fontId="0" fillId="0" borderId="37" xfId="42" applyNumberFormat="1" applyBorder="1" applyAlignment="1">
      <alignment horizontal="right"/>
    </xf>
    <xf numFmtId="179" fontId="20" fillId="0" borderId="65" xfId="0" applyNumberFormat="1" applyFont="1" applyBorder="1" applyAlignment="1">
      <alignment horizontal="center"/>
    </xf>
    <xf numFmtId="179" fontId="20" fillId="0" borderId="66" xfId="0" applyNumberFormat="1" applyFont="1" applyBorder="1" applyAlignment="1">
      <alignment horizontal="center"/>
    </xf>
    <xf numFmtId="179" fontId="20" fillId="0" borderId="67" xfId="0" applyNumberFormat="1" applyFont="1" applyBorder="1" applyAlignment="1">
      <alignment/>
    </xf>
    <xf numFmtId="168" fontId="0" fillId="0" borderId="48" xfId="61" applyNumberFormat="1" applyBorder="1" applyAlignment="1">
      <alignment horizontal="left"/>
    </xf>
    <xf numFmtId="168" fontId="0" fillId="0" borderId="67" xfId="61" applyNumberFormat="1" applyBorder="1" applyAlignment="1">
      <alignment horizontal="lef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0" fontId="0" fillId="0" borderId="71" xfId="0" applyBorder="1" applyAlignment="1">
      <alignment/>
    </xf>
    <xf numFmtId="165" fontId="0" fillId="0" borderId="0" xfId="0" applyNumberFormat="1" applyFill="1" applyAlignment="1">
      <alignment/>
    </xf>
    <xf numFmtId="171" fontId="20" fillId="26" borderId="64" xfId="42" applyNumberFormat="1" applyFont="1" applyFill="1" applyBorder="1" applyAlignment="1" applyProtection="1">
      <alignment horizontal="right"/>
      <protection/>
    </xf>
    <xf numFmtId="168" fontId="20" fillId="24" borderId="44" xfId="0" applyNumberFormat="1" applyFont="1" applyFill="1" applyBorder="1" applyAlignment="1">
      <alignment horizontal="center"/>
    </xf>
    <xf numFmtId="0" fontId="26" fillId="20" borderId="19" xfId="0" applyFont="1" applyFill="1" applyBorder="1" applyAlignment="1">
      <alignment horizontal="center"/>
    </xf>
    <xf numFmtId="0" fontId="20" fillId="0" borderId="35" xfId="0" applyFont="1" applyBorder="1" applyAlignment="1">
      <alignment horizontal="center"/>
    </xf>
    <xf numFmtId="172" fontId="0" fillId="0" borderId="0" xfId="0" applyNumberFormat="1" applyBorder="1" applyAlignment="1">
      <alignment horizontal="right"/>
    </xf>
    <xf numFmtId="0" fontId="0" fillId="0" borderId="0" xfId="0" applyBorder="1" applyAlignment="1">
      <alignment horizontal="right"/>
    </xf>
    <xf numFmtId="170" fontId="20" fillId="0" borderId="0" xfId="0" applyNumberFormat="1" applyFont="1" applyBorder="1" applyAlignment="1">
      <alignment horizontal="right"/>
    </xf>
    <xf numFmtId="9" fontId="28" fillId="0" borderId="0" xfId="0" applyNumberFormat="1" applyFont="1" applyBorder="1" applyAlignment="1">
      <alignment/>
    </xf>
    <xf numFmtId="3" fontId="0" fillId="0" borderId="0" xfId="0" applyNumberFormat="1" applyFill="1" applyBorder="1" applyAlignment="1">
      <alignment horizontal="right"/>
    </xf>
    <xf numFmtId="165" fontId="0" fillId="0" borderId="0" xfId="44" applyNumberFormat="1" applyBorder="1" applyAlignment="1">
      <alignment/>
    </xf>
    <xf numFmtId="0" fontId="0" fillId="0" borderId="0" xfId="0" applyBorder="1" applyAlignment="1">
      <alignment horizontal="left"/>
    </xf>
    <xf numFmtId="3" fontId="0" fillId="0" borderId="0" xfId="0" applyNumberFormat="1" applyBorder="1" applyAlignment="1">
      <alignment horizontal="right"/>
    </xf>
    <xf numFmtId="172" fontId="28" fillId="0" borderId="0" xfId="0" applyNumberFormat="1" applyFont="1" applyBorder="1" applyAlignment="1">
      <alignment horizontal="right"/>
    </xf>
    <xf numFmtId="171" fontId="20" fillId="0" borderId="19" xfId="0" applyNumberFormat="1" applyFont="1" applyBorder="1" applyAlignment="1">
      <alignment horizontal="right"/>
    </xf>
    <xf numFmtId="0" fontId="0" fillId="0" borderId="59" xfId="0" applyFont="1" applyFill="1" applyBorder="1" applyAlignment="1">
      <alignment/>
    </xf>
    <xf numFmtId="9" fontId="0" fillId="0" borderId="59" xfId="0" applyNumberFormat="1" applyFont="1" applyFill="1" applyBorder="1" applyAlignment="1">
      <alignment/>
    </xf>
    <xf numFmtId="168" fontId="20" fillId="0" borderId="0" xfId="61" applyNumberFormat="1" applyFont="1" applyFill="1" applyBorder="1" applyAlignment="1">
      <alignment/>
    </xf>
    <xf numFmtId="165" fontId="0" fillId="0" borderId="0" xfId="0" applyNumberFormat="1" applyFill="1" applyBorder="1" applyAlignment="1">
      <alignment/>
    </xf>
    <xf numFmtId="16" fontId="0" fillId="0" borderId="0" xfId="0" applyNumberFormat="1" applyFill="1" applyBorder="1" applyAlignment="1">
      <alignment/>
    </xf>
    <xf numFmtId="165" fontId="0" fillId="0" borderId="0" xfId="44" applyNumberFormat="1" applyFont="1" applyFill="1" applyBorder="1" applyAlignment="1" applyProtection="1">
      <alignment/>
      <protection/>
    </xf>
    <xf numFmtId="168" fontId="20" fillId="0" borderId="72" xfId="61" applyNumberFormat="1" applyFont="1" applyFill="1" applyBorder="1" applyAlignment="1">
      <alignment/>
    </xf>
    <xf numFmtId="165" fontId="0" fillId="0" borderId="0" xfId="0" applyNumberFormat="1" applyBorder="1" applyAlignment="1">
      <alignment/>
    </xf>
    <xf numFmtId="0" fontId="26" fillId="20" borderId="37" xfId="0" applyFont="1" applyFill="1" applyBorder="1" applyAlignment="1">
      <alignment horizontal="center"/>
    </xf>
    <xf numFmtId="179" fontId="20" fillId="0" borderId="39" xfId="0" applyNumberFormat="1" applyFont="1" applyBorder="1" applyAlignment="1">
      <alignment/>
    </xf>
    <xf numFmtId="167" fontId="0" fillId="0" borderId="0" xfId="0" applyNumberFormat="1" applyFont="1" applyAlignment="1">
      <alignment horizontal="left"/>
    </xf>
    <xf numFmtId="0" fontId="0" fillId="0" borderId="0" xfId="0" applyFont="1" applyAlignment="1">
      <alignment horizontal="left"/>
    </xf>
    <xf numFmtId="9" fontId="0" fillId="0" borderId="0" xfId="61" applyAlignment="1">
      <alignment/>
    </xf>
    <xf numFmtId="0" fontId="0" fillId="0" borderId="0" xfId="0" applyNumberFormat="1" applyAlignment="1">
      <alignment/>
    </xf>
    <xf numFmtId="9" fontId="0" fillId="0" borderId="40" xfId="61" applyBorder="1" applyAlignment="1">
      <alignment/>
    </xf>
    <xf numFmtId="0" fontId="0" fillId="0" borderId="0" xfId="0" applyAlignment="1">
      <alignment horizontal="left"/>
    </xf>
    <xf numFmtId="164" fontId="20" fillId="0" borderId="0" xfId="0" applyNumberFormat="1" applyFont="1" applyAlignment="1">
      <alignment/>
    </xf>
    <xf numFmtId="192" fontId="0" fillId="0" borderId="0" xfId="42" applyNumberFormat="1" applyBorder="1" applyAlignment="1">
      <alignment/>
    </xf>
    <xf numFmtId="192" fontId="0" fillId="0" borderId="0" xfId="42" applyNumberFormat="1" applyAlignment="1">
      <alignment horizontal="right"/>
    </xf>
    <xf numFmtId="0" fontId="19" fillId="0" borderId="73" xfId="58" applyFont="1" applyFill="1" applyBorder="1" applyAlignment="1">
      <alignment horizontal="center" wrapText="1"/>
      <protection/>
    </xf>
    <xf numFmtId="166" fontId="20" fillId="0" borderId="12" xfId="0" applyNumberFormat="1" applyFont="1" applyBorder="1" applyAlignment="1">
      <alignment horizontal="center" wrapText="1"/>
    </xf>
    <xf numFmtId="0" fontId="20" fillId="20" borderId="46" xfId="0" applyFont="1" applyFill="1" applyBorder="1" applyAlignment="1">
      <alignment horizontal="center"/>
    </xf>
    <xf numFmtId="0" fontId="20" fillId="0" borderId="0" xfId="0" applyFont="1" applyFill="1" applyBorder="1" applyAlignment="1">
      <alignment horizontal="center"/>
    </xf>
    <xf numFmtId="0" fontId="19" fillId="0" borderId="73" xfId="0" applyFont="1" applyFill="1" applyBorder="1" applyAlignment="1">
      <alignment horizontal="center" wrapText="1"/>
    </xf>
    <xf numFmtId="169" fontId="25" fillId="0" borderId="12" xfId="0" applyNumberFormat="1" applyFont="1" applyFill="1" applyBorder="1" applyAlignment="1">
      <alignment horizontal="center" wrapText="1"/>
    </xf>
    <xf numFmtId="0" fontId="29" fillId="25" borderId="0" xfId="0" applyFont="1" applyFill="1" applyBorder="1" applyAlignment="1">
      <alignment horizontal="left"/>
    </xf>
    <xf numFmtId="0" fontId="31" fillId="25" borderId="56" xfId="0" applyFont="1" applyFill="1" applyBorder="1" applyAlignment="1">
      <alignment horizontal="right"/>
    </xf>
    <xf numFmtId="0" fontId="30" fillId="25" borderId="74" xfId="0" applyFont="1" applyFill="1" applyBorder="1" applyAlignment="1" applyProtection="1">
      <alignment horizontal="lef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60th &amp; Glisan - Center Station" xfId="57"/>
    <cellStyle name="Normal_HWD PDC Application 2" xfId="58"/>
    <cellStyle name="Note" xfId="59"/>
    <cellStyle name="Output" xfId="60"/>
    <cellStyle name="Percent" xfId="61"/>
    <cellStyle name="Title" xfId="62"/>
    <cellStyle name="Total" xfId="63"/>
    <cellStyle name="Warning Text" xfId="64"/>
  </cellStyles>
  <dxfs count="7">
    <dxf>
      <font>
        <b val="0"/>
        <color indexed="8"/>
      </font>
      <fill>
        <patternFill patternType="solid">
          <fgColor indexed="9"/>
          <bgColor indexed="26"/>
        </patternFill>
      </fill>
    </dxf>
    <dxf>
      <font>
        <b val="0"/>
        <color indexed="8"/>
      </font>
      <fill>
        <patternFill patternType="solid">
          <fgColor indexed="9"/>
          <bgColor indexed="26"/>
        </patternFill>
      </fill>
      <border>
        <left>
          <color indexed="63"/>
        </left>
        <right>
          <color indexed="63"/>
        </right>
        <top>
          <color indexed="63"/>
        </top>
        <bottom style="thin">
          <color indexed="22"/>
        </bottom>
      </border>
    </dxf>
    <dxf>
      <font>
        <b val="0"/>
        <color indexed="9"/>
      </font>
      <fill>
        <patternFill patternType="solid">
          <fgColor indexed="26"/>
          <bgColor indexed="9"/>
        </patternFill>
      </fill>
    </dxf>
    <dxf>
      <font>
        <b val="0"/>
        <color indexed="8"/>
      </font>
      <fill>
        <patternFill patternType="solid">
          <fgColor indexed="9"/>
          <bgColor indexed="26"/>
        </patternFill>
      </fill>
    </dxf>
    <dxf>
      <font>
        <b val="0"/>
        <color indexed="8"/>
      </font>
      <fill>
        <patternFill patternType="solid">
          <fgColor indexed="9"/>
          <bgColor indexed="26"/>
        </patternFill>
      </fill>
      <border>
        <left>
          <color indexed="63"/>
        </left>
        <right>
          <color indexed="63"/>
        </right>
        <top>
          <color indexed="63"/>
        </top>
        <bottom style="thin">
          <color indexed="22"/>
        </bottom>
      </border>
    </dxf>
    <dxf>
      <font>
        <b val="0"/>
        <color indexed="9"/>
      </font>
      <fill>
        <patternFill patternType="solid">
          <fgColor indexed="26"/>
          <bgColor indexed="9"/>
        </patternFill>
      </fill>
    </dxf>
    <dxf>
      <font>
        <b val="0"/>
        <color rgb="FF000000"/>
      </font>
      <fill>
        <patternFill patternType="solid">
          <fgColor rgb="FFFFFFFF"/>
          <bgColor rgb="FFFFF58C"/>
        </patternFill>
      </fill>
      <border>
        <left>
          <color rgb="FF000000"/>
        </left>
        <right>
          <color rgb="FF000000"/>
        </right>
        <top/>
        <bottom style="thin">
          <color rgb="FFFF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rtlandtransportation.org/SystemDevelopmentCharge/Rates.htm" TargetMode="External" /><Relationship Id="rId2" Type="http://schemas.openxmlformats.org/officeDocument/2006/relationships/hyperlink" Target="http://www.portlandparks.org/Planning/SystemDevCharge.htm" TargetMode="External" /></Relationships>
</file>

<file path=xl/worksheets/sheet1.xml><?xml version="1.0" encoding="utf-8"?>
<worksheet xmlns="http://schemas.openxmlformats.org/spreadsheetml/2006/main" xmlns:r="http://schemas.openxmlformats.org/officeDocument/2006/relationships">
  <dimension ref="A1:S109"/>
  <sheetViews>
    <sheetView zoomScale="80" zoomScaleNormal="80" zoomScalePageLayoutView="0" workbookViewId="0" topLeftCell="A10">
      <selection activeCell="O31" sqref="O31"/>
    </sheetView>
  </sheetViews>
  <sheetFormatPr defaultColWidth="8.8515625" defaultRowHeight="12.75"/>
  <cols>
    <col min="1" max="1" width="8.8515625" style="0" customWidth="1"/>
    <col min="2" max="2" width="30.421875" style="0" customWidth="1"/>
    <col min="3" max="3" width="11.8515625" style="0" customWidth="1"/>
    <col min="4" max="4" width="10.140625" style="0" customWidth="1"/>
    <col min="5" max="6" width="8.8515625" style="0" customWidth="1"/>
    <col min="7" max="7" width="9.421875" style="0" customWidth="1"/>
    <col min="8" max="8" width="12.140625" style="0" customWidth="1"/>
    <col min="9" max="9" width="13.28125" style="1" customWidth="1"/>
    <col min="10" max="10" width="10.28125" style="1" customWidth="1"/>
    <col min="11" max="11" width="15.28125" style="1" customWidth="1"/>
    <col min="12" max="12" width="6.140625" style="0" customWidth="1"/>
    <col min="13" max="13" width="5.8515625" style="0" customWidth="1"/>
    <col min="14" max="14" width="3.421875" style="0" customWidth="1"/>
    <col min="15" max="15" width="12.8515625" style="0" customWidth="1"/>
    <col min="16" max="16" width="11.421875" style="0" customWidth="1"/>
    <col min="17" max="17" width="8.8515625" style="0" customWidth="1"/>
  </cols>
  <sheetData>
    <row r="1" spans="1:11" ht="24" customHeight="1">
      <c r="A1" s="382" t="str">
        <f>'Proforma 2'!A1:I1</f>
        <v>New New Crusher Court</v>
      </c>
      <c r="B1" s="382"/>
      <c r="C1" s="382"/>
      <c r="D1" s="382"/>
      <c r="E1" s="382"/>
      <c r="F1" s="382"/>
      <c r="G1" s="382"/>
      <c r="H1" s="382"/>
      <c r="I1" s="382"/>
      <c r="J1" s="382"/>
      <c r="K1" s="382"/>
    </row>
    <row r="2" spans="1:11" ht="12" customHeight="1">
      <c r="A2" s="2"/>
      <c r="B2" s="3"/>
      <c r="C2" s="3"/>
      <c r="D2" s="3"/>
      <c r="E2" s="3"/>
      <c r="F2" s="3"/>
      <c r="G2" s="3"/>
      <c r="H2" s="3"/>
      <c r="K2" s="4"/>
    </row>
    <row r="3" spans="1:11" ht="12" customHeight="1" thickBot="1">
      <c r="A3" s="383">
        <f>'Proforma 2'!A3:I3</f>
        <v>42414</v>
      </c>
      <c r="B3" s="383"/>
      <c r="C3" s="383"/>
      <c r="D3" s="383"/>
      <c r="E3" s="383"/>
      <c r="F3" s="383"/>
      <c r="G3" s="383"/>
      <c r="H3" s="383"/>
      <c r="I3" s="383"/>
      <c r="J3" s="383"/>
      <c r="K3" s="383"/>
    </row>
    <row r="4" spans="1:19" ht="18.75" customHeight="1" thickBot="1">
      <c r="A4" s="5" t="s">
        <v>0</v>
      </c>
      <c r="B4" s="6"/>
      <c r="C4" s="3"/>
      <c r="D4" s="3"/>
      <c r="E4" s="3"/>
      <c r="F4" s="3"/>
      <c r="G4" s="3"/>
      <c r="H4" s="3"/>
      <c r="I4" s="7">
        <f>'Proforma 2'!C32</f>
        <v>122.64150943396227</v>
      </c>
      <c r="J4" s="1" t="s">
        <v>1</v>
      </c>
      <c r="K4" s="8">
        <f>'Proforma 2'!E32</f>
        <v>2600000</v>
      </c>
      <c r="O4" s="344"/>
      <c r="P4" s="345"/>
      <c r="Q4" s="346"/>
      <c r="R4" s="346"/>
      <c r="S4" s="347"/>
    </row>
    <row r="5" spans="1:11" ht="12.75">
      <c r="A5" s="9" t="s">
        <v>2</v>
      </c>
      <c r="B5" s="10"/>
      <c r="C5" s="11"/>
      <c r="D5" s="11"/>
      <c r="E5" s="11"/>
      <c r="F5" s="11"/>
      <c r="G5" s="11"/>
      <c r="H5" s="11"/>
      <c r="I5" s="12"/>
      <c r="J5" s="12"/>
      <c r="K5" s="13"/>
    </row>
    <row r="6" spans="1:16" ht="12.75">
      <c r="A6" s="14"/>
      <c r="B6" s="15" t="s">
        <v>3</v>
      </c>
      <c r="C6" s="3"/>
      <c r="D6" s="3"/>
      <c r="E6" s="3"/>
      <c r="F6" s="3"/>
      <c r="G6" s="320"/>
      <c r="H6" s="3" t="s">
        <v>4</v>
      </c>
      <c r="I6" s="1">
        <f>'Proforma 2'!E33</f>
        <v>850000</v>
      </c>
      <c r="K6" s="4"/>
      <c r="O6" s="337"/>
      <c r="P6" s="337"/>
    </row>
    <row r="7" spans="1:16" ht="12.75">
      <c r="A7" s="14"/>
      <c r="B7" s="15"/>
      <c r="C7" s="3"/>
      <c r="D7" s="3"/>
      <c r="E7" s="3"/>
      <c r="F7" s="3" t="s">
        <v>5</v>
      </c>
      <c r="G7" s="16">
        <v>0</v>
      </c>
      <c r="H7" s="3" t="s">
        <v>4</v>
      </c>
      <c r="I7" s="1">
        <f>G7*'Proforma 2'!E18</f>
        <v>0</v>
      </c>
      <c r="K7" s="4"/>
      <c r="O7" s="337"/>
      <c r="P7" s="337"/>
    </row>
    <row r="8" spans="1:16" ht="12.75">
      <c r="A8" s="14"/>
      <c r="B8" s="15"/>
      <c r="C8" s="3"/>
      <c r="D8" s="3"/>
      <c r="E8" s="3"/>
      <c r="F8" s="3" t="s">
        <v>5</v>
      </c>
      <c r="G8" s="16">
        <v>0</v>
      </c>
      <c r="H8" s="3" t="s">
        <v>4</v>
      </c>
      <c r="I8" s="1">
        <v>0</v>
      </c>
      <c r="K8" s="4"/>
      <c r="O8" s="337"/>
      <c r="P8" s="337"/>
    </row>
    <row r="9" spans="1:16" ht="12.75">
      <c r="A9" s="14"/>
      <c r="B9" s="15" t="s">
        <v>6</v>
      </c>
      <c r="C9" s="3"/>
      <c r="D9" s="3"/>
      <c r="E9" s="3"/>
      <c r="F9" s="3" t="s">
        <v>5</v>
      </c>
      <c r="G9" s="16">
        <v>0</v>
      </c>
      <c r="H9" s="3" t="s">
        <v>4</v>
      </c>
      <c r="I9" s="1">
        <f>G9*'Proforma 2'!E20</f>
        <v>0</v>
      </c>
      <c r="K9" s="4"/>
      <c r="O9" s="337"/>
      <c r="P9" s="337"/>
    </row>
    <row r="10" spans="1:16" ht="12.75">
      <c r="A10" s="14"/>
      <c r="B10" s="15" t="s">
        <v>7</v>
      </c>
      <c r="C10" s="3"/>
      <c r="D10" s="3"/>
      <c r="E10" s="3"/>
      <c r="F10" s="3" t="s">
        <v>5</v>
      </c>
      <c r="G10" s="16">
        <v>0</v>
      </c>
      <c r="H10" s="3" t="s">
        <v>4</v>
      </c>
      <c r="I10" s="1">
        <f>G10*'Proforma 2'!E21</f>
        <v>0</v>
      </c>
      <c r="K10" s="4"/>
      <c r="O10" s="337"/>
      <c r="P10" s="337"/>
    </row>
    <row r="11" spans="1:16" ht="12.75">
      <c r="A11" s="14"/>
      <c r="B11" s="15" t="s">
        <v>8</v>
      </c>
      <c r="C11" s="3"/>
      <c r="D11" s="3"/>
      <c r="E11" s="3"/>
      <c r="F11" s="3" t="s">
        <v>5</v>
      </c>
      <c r="G11" s="16">
        <v>0</v>
      </c>
      <c r="H11" s="3" t="s">
        <v>4</v>
      </c>
      <c r="I11" s="1">
        <f>G11*'Proforma 2'!E22</f>
        <v>0</v>
      </c>
      <c r="K11" s="4"/>
      <c r="O11" s="337"/>
      <c r="P11" s="337"/>
    </row>
    <row r="12" spans="1:16" ht="12.75">
      <c r="A12" s="14"/>
      <c r="B12" s="15" t="s">
        <v>9</v>
      </c>
      <c r="C12" s="3"/>
      <c r="D12" s="3"/>
      <c r="E12" s="3"/>
      <c r="F12" s="3" t="s">
        <v>10</v>
      </c>
      <c r="G12" s="16">
        <v>0</v>
      </c>
      <c r="H12" s="3" t="s">
        <v>4</v>
      </c>
      <c r="I12" s="1">
        <f>G12*'Proforma 2'!E23</f>
        <v>0</v>
      </c>
      <c r="K12" s="4"/>
      <c r="O12" s="337"/>
      <c r="P12" s="337"/>
    </row>
    <row r="13" spans="1:16" ht="12.75">
      <c r="A13" s="14"/>
      <c r="B13" s="15"/>
      <c r="C13" s="3"/>
      <c r="D13" s="3"/>
      <c r="E13" s="3"/>
      <c r="F13" s="3"/>
      <c r="G13" s="16"/>
      <c r="H13" s="3"/>
      <c r="K13" s="4"/>
      <c r="O13" s="337"/>
      <c r="P13" s="337"/>
    </row>
    <row r="14" spans="1:16" ht="12.75">
      <c r="A14" s="14"/>
      <c r="B14" s="15" t="s">
        <v>12</v>
      </c>
      <c r="C14" s="3"/>
      <c r="D14" s="3"/>
      <c r="E14" s="3"/>
      <c r="F14" s="3" t="s">
        <v>10</v>
      </c>
      <c r="G14" s="16">
        <v>0</v>
      </c>
      <c r="H14" s="3" t="s">
        <v>4</v>
      </c>
      <c r="I14" s="1">
        <f>G14*'Proforma 2'!E25</f>
        <v>0</v>
      </c>
      <c r="K14" s="4"/>
      <c r="O14" s="337"/>
      <c r="P14" s="337"/>
    </row>
    <row r="15" spans="1:16" ht="12.75">
      <c r="A15" s="14"/>
      <c r="B15" s="15" t="s">
        <v>13</v>
      </c>
      <c r="C15" s="17"/>
      <c r="D15" s="3"/>
      <c r="E15" s="3"/>
      <c r="F15" s="3" t="s">
        <v>10</v>
      </c>
      <c r="G15" s="16">
        <v>0</v>
      </c>
      <c r="H15" s="3" t="s">
        <v>4</v>
      </c>
      <c r="I15" s="1">
        <v>0</v>
      </c>
      <c r="K15" s="4"/>
      <c r="O15" s="337"/>
      <c r="P15" s="337"/>
    </row>
    <row r="16" spans="1:16" ht="12.75">
      <c r="A16" s="14"/>
      <c r="B16" s="18" t="s">
        <v>14</v>
      </c>
      <c r="C16" s="19"/>
      <c r="D16" s="20"/>
      <c r="E16" s="20"/>
      <c r="F16" s="20"/>
      <c r="G16" s="20"/>
      <c r="H16" s="20"/>
      <c r="I16" s="21">
        <f>I6</f>
        <v>850000</v>
      </c>
      <c r="K16" s="4"/>
      <c r="O16" s="337"/>
      <c r="P16" s="337"/>
    </row>
    <row r="17" spans="1:16" ht="12.75">
      <c r="A17" s="14"/>
      <c r="B17" s="22" t="s">
        <v>15</v>
      </c>
      <c r="C17" s="23">
        <v>0.09</v>
      </c>
      <c r="D17" s="24"/>
      <c r="E17" s="24"/>
      <c r="F17" s="24"/>
      <c r="G17" s="24"/>
      <c r="H17" s="24"/>
      <c r="I17" s="25">
        <f>I16*C17</f>
        <v>76500</v>
      </c>
      <c r="K17" s="4"/>
      <c r="O17" s="337"/>
      <c r="P17" s="337"/>
    </row>
    <row r="18" spans="1:16" ht="12.75">
      <c r="A18" s="14"/>
      <c r="B18" s="15"/>
      <c r="C18" s="3"/>
      <c r="D18" s="3"/>
      <c r="E18" s="3"/>
      <c r="F18" s="3"/>
      <c r="G18" s="3"/>
      <c r="H18" s="3"/>
      <c r="K18" s="4"/>
      <c r="O18" s="337"/>
      <c r="P18" s="337"/>
    </row>
    <row r="19" spans="1:16" ht="12.75">
      <c r="A19" s="26"/>
      <c r="B19" s="27" t="s">
        <v>16</v>
      </c>
      <c r="C19" s="3"/>
      <c r="D19" s="3"/>
      <c r="E19" s="3"/>
      <c r="F19" s="3"/>
      <c r="G19" s="3"/>
      <c r="H19" s="3"/>
      <c r="K19" s="28">
        <f>SUM(I16:I17)</f>
        <v>926500</v>
      </c>
      <c r="O19" s="337"/>
      <c r="P19" s="337"/>
    </row>
    <row r="20" spans="1:16" ht="12.75">
      <c r="A20" s="9" t="s">
        <v>17</v>
      </c>
      <c r="B20" s="10"/>
      <c r="C20" s="11"/>
      <c r="D20" s="11"/>
      <c r="E20" s="11"/>
      <c r="F20" s="11"/>
      <c r="G20" s="11"/>
      <c r="H20" s="11"/>
      <c r="I20" s="12"/>
      <c r="J20" s="12"/>
      <c r="K20" s="13"/>
      <c r="O20" s="337"/>
      <c r="P20" s="337"/>
    </row>
    <row r="21" spans="1:16" ht="12.75">
      <c r="A21" s="29"/>
      <c r="B21" s="15" t="s">
        <v>18</v>
      </c>
      <c r="C21" s="3"/>
      <c r="D21" s="3"/>
      <c r="E21" s="3"/>
      <c r="F21" s="3"/>
      <c r="G21" s="30">
        <f>I21/I16</f>
        <v>0</v>
      </c>
      <c r="H21" s="3" t="s">
        <v>19</v>
      </c>
      <c r="I21" s="1">
        <v>0</v>
      </c>
      <c r="K21" s="4"/>
      <c r="O21" s="337"/>
      <c r="P21" s="337"/>
    </row>
    <row r="22" spans="1:16" ht="12.75">
      <c r="A22" s="29"/>
      <c r="B22" s="15" t="s">
        <v>20</v>
      </c>
      <c r="C22" s="3"/>
      <c r="D22" s="3"/>
      <c r="E22" s="3"/>
      <c r="F22" s="3"/>
      <c r="G22" s="30">
        <f>I22/I16</f>
        <v>0</v>
      </c>
      <c r="H22" s="3" t="s">
        <v>19</v>
      </c>
      <c r="I22" s="1">
        <v>0</v>
      </c>
      <c r="K22" s="4"/>
      <c r="O22" s="337"/>
      <c r="P22" s="337"/>
    </row>
    <row r="23" spans="1:16" ht="12.75">
      <c r="A23" s="29"/>
      <c r="B23" s="15" t="s">
        <v>222</v>
      </c>
      <c r="C23" s="3"/>
      <c r="D23" s="3"/>
      <c r="E23" s="3"/>
      <c r="F23" s="3"/>
      <c r="G23" s="30">
        <f>I23/I16</f>
        <v>0</v>
      </c>
      <c r="H23" s="3" t="s">
        <v>19</v>
      </c>
      <c r="I23" s="1">
        <v>0</v>
      </c>
      <c r="K23" s="4"/>
      <c r="O23" s="337"/>
      <c r="P23" s="337"/>
    </row>
    <row r="24" spans="1:16" ht="12.75">
      <c r="A24" s="29"/>
      <c r="B24" s="15" t="s">
        <v>21</v>
      </c>
      <c r="C24" s="3"/>
      <c r="D24" s="3"/>
      <c r="E24" s="3"/>
      <c r="F24" s="3"/>
      <c r="G24" s="30">
        <f>I24/I16</f>
        <v>0.004705882352941176</v>
      </c>
      <c r="H24" s="3" t="s">
        <v>19</v>
      </c>
      <c r="I24" s="1">
        <v>4000</v>
      </c>
      <c r="K24" s="4"/>
      <c r="O24" s="337"/>
      <c r="P24" s="337"/>
    </row>
    <row r="25" spans="1:16" ht="12.75">
      <c r="A25" s="29"/>
      <c r="B25" s="15" t="s">
        <v>22</v>
      </c>
      <c r="C25" s="3"/>
      <c r="D25" s="3"/>
      <c r="E25" s="3"/>
      <c r="F25" s="3"/>
      <c r="G25" s="30">
        <f>I25/I16</f>
        <v>0</v>
      </c>
      <c r="H25" s="3" t="s">
        <v>19</v>
      </c>
      <c r="I25" s="1">
        <v>0</v>
      </c>
      <c r="K25" s="4"/>
      <c r="O25" s="337"/>
      <c r="P25" s="337"/>
    </row>
    <row r="26" spans="1:16" ht="12.75">
      <c r="A26" s="29"/>
      <c r="B26" s="15" t="s">
        <v>23</v>
      </c>
      <c r="C26" s="3"/>
      <c r="D26" s="3"/>
      <c r="E26" s="3"/>
      <c r="F26" s="3"/>
      <c r="G26" s="30">
        <f>I26/I16</f>
        <v>0.010794117647058824</v>
      </c>
      <c r="H26" s="3" t="s">
        <v>19</v>
      </c>
      <c r="I26" s="1">
        <v>9175</v>
      </c>
      <c r="K26" s="4"/>
      <c r="O26" s="337"/>
      <c r="P26" s="337"/>
    </row>
    <row r="27" spans="1:16" ht="12.75">
      <c r="A27" s="29"/>
      <c r="B27" s="15" t="s">
        <v>24</v>
      </c>
      <c r="C27" s="3"/>
      <c r="D27" s="3"/>
      <c r="E27" s="3"/>
      <c r="F27" s="3"/>
      <c r="G27" s="30">
        <f>I27/I16</f>
        <v>0</v>
      </c>
      <c r="H27" s="3" t="s">
        <v>19</v>
      </c>
      <c r="I27" s="1">
        <v>0</v>
      </c>
      <c r="K27" s="4"/>
      <c r="O27" s="337"/>
      <c r="P27" s="337"/>
    </row>
    <row r="28" spans="1:16" ht="12.75">
      <c r="A28" s="29"/>
      <c r="B28" s="15" t="s">
        <v>25</v>
      </c>
      <c r="C28" s="3"/>
      <c r="D28" s="3"/>
      <c r="E28" s="3"/>
      <c r="F28" s="3"/>
      <c r="G28" s="30">
        <f>I28/I16</f>
        <v>0</v>
      </c>
      <c r="H28" s="3" t="s">
        <v>19</v>
      </c>
      <c r="I28" s="1">
        <v>0</v>
      </c>
      <c r="K28" s="4"/>
      <c r="O28" s="337"/>
      <c r="P28" s="337"/>
    </row>
    <row r="29" spans="1:16" ht="12.75">
      <c r="A29" s="29"/>
      <c r="B29" s="15" t="s">
        <v>210</v>
      </c>
      <c r="C29" s="3"/>
      <c r="D29" s="3"/>
      <c r="E29" s="3"/>
      <c r="F29" s="3"/>
      <c r="G29" s="30">
        <f>I29/I16</f>
        <v>0</v>
      </c>
      <c r="H29" s="3" t="s">
        <v>19</v>
      </c>
      <c r="I29" s="1">
        <v>0</v>
      </c>
      <c r="K29" s="4"/>
      <c r="O29" s="337"/>
      <c r="P29" s="337"/>
    </row>
    <row r="30" spans="1:16" ht="12.75">
      <c r="A30" s="29"/>
      <c r="B30" s="15"/>
      <c r="C30" s="3"/>
      <c r="D30" s="3"/>
      <c r="E30" s="3"/>
      <c r="F30" s="3" t="s">
        <v>26</v>
      </c>
      <c r="G30" s="30">
        <f>SUM(G21:G29)</f>
        <v>0.0155</v>
      </c>
      <c r="H30" s="3"/>
      <c r="K30" s="4"/>
      <c r="O30" s="337"/>
      <c r="P30" s="337"/>
    </row>
    <row r="31" spans="1:16" ht="12.75">
      <c r="A31" s="26"/>
      <c r="B31" s="27" t="s">
        <v>16</v>
      </c>
      <c r="C31" s="3"/>
      <c r="D31" s="3"/>
      <c r="E31" s="3"/>
      <c r="F31" s="3"/>
      <c r="G31" s="3"/>
      <c r="H31" s="3"/>
      <c r="K31" s="28">
        <f>SUM(I21:I29)</f>
        <v>13175</v>
      </c>
      <c r="O31" s="337"/>
      <c r="P31" s="337"/>
    </row>
    <row r="32" spans="1:16" ht="12.75">
      <c r="A32" s="9" t="s">
        <v>27</v>
      </c>
      <c r="B32" s="10"/>
      <c r="C32" s="31"/>
      <c r="D32" s="11"/>
      <c r="E32" s="11"/>
      <c r="F32" s="11"/>
      <c r="G32" s="11"/>
      <c r="H32" s="11"/>
      <c r="I32" s="12"/>
      <c r="J32" s="12"/>
      <c r="K32" s="13"/>
      <c r="O32" s="337"/>
      <c r="P32" s="337"/>
    </row>
    <row r="33" spans="1:16" ht="12.75">
      <c r="A33" s="29"/>
      <c r="B33" s="15" t="s">
        <v>28</v>
      </c>
      <c r="C33" s="32">
        <v>0.045</v>
      </c>
      <c r="D33" s="24"/>
      <c r="E33" s="24"/>
      <c r="F33" s="24"/>
      <c r="G33" s="24"/>
      <c r="H33" s="24"/>
      <c r="I33" s="25">
        <f>C33*I16</f>
        <v>38250</v>
      </c>
      <c r="K33" s="4"/>
      <c r="O33" s="337"/>
      <c r="P33" s="348"/>
    </row>
    <row r="34" spans="1:16" ht="12.75">
      <c r="A34" s="29"/>
      <c r="B34" s="15" t="s">
        <v>29</v>
      </c>
      <c r="C34" s="3"/>
      <c r="D34" s="3"/>
      <c r="E34" s="3"/>
      <c r="F34" s="3"/>
      <c r="G34" s="3" t="s">
        <v>30</v>
      </c>
      <c r="H34" s="3"/>
      <c r="K34" s="4"/>
      <c r="O34" s="337"/>
      <c r="P34" s="337"/>
    </row>
    <row r="35" spans="1:16" ht="12.75">
      <c r="A35" s="29"/>
      <c r="B35" s="15" t="s">
        <v>31</v>
      </c>
      <c r="C35" s="3"/>
      <c r="D35" s="3"/>
      <c r="E35" s="3"/>
      <c r="F35" s="3"/>
      <c r="G35" s="3" t="s">
        <v>32</v>
      </c>
      <c r="H35" s="3"/>
      <c r="K35" s="4"/>
      <c r="O35" s="337"/>
      <c r="P35" s="337"/>
    </row>
    <row r="36" spans="1:16" ht="12.75">
      <c r="A36" s="29"/>
      <c r="B36" s="15" t="s">
        <v>33</v>
      </c>
      <c r="C36" s="3"/>
      <c r="D36" s="3"/>
      <c r="E36" s="3"/>
      <c r="F36" s="3"/>
      <c r="G36" s="3"/>
      <c r="H36" s="3"/>
      <c r="I36" s="1">
        <v>0</v>
      </c>
      <c r="K36" s="4"/>
      <c r="O36" s="337"/>
      <c r="P36" s="337"/>
    </row>
    <row r="37" spans="1:16" ht="12.75">
      <c r="A37" s="29"/>
      <c r="B37" s="15" t="s">
        <v>34</v>
      </c>
      <c r="C37" s="3"/>
      <c r="D37" s="3"/>
      <c r="E37" s="3"/>
      <c r="F37" s="3"/>
      <c r="G37" s="3" t="s">
        <v>30</v>
      </c>
      <c r="H37" s="3"/>
      <c r="I37" s="1">
        <v>2500</v>
      </c>
      <c r="K37" s="4"/>
      <c r="O37" s="337"/>
      <c r="P37" s="337"/>
    </row>
    <row r="38" spans="1:17" ht="12.75">
      <c r="A38" s="29"/>
      <c r="B38" s="15" t="s">
        <v>40</v>
      </c>
      <c r="C38" s="3"/>
      <c r="D38" s="3"/>
      <c r="E38" s="3"/>
      <c r="F38" s="3"/>
      <c r="G38" s="3"/>
      <c r="H38" s="3"/>
      <c r="I38" s="1">
        <v>8500</v>
      </c>
      <c r="K38" s="4"/>
      <c r="M38" s="51"/>
      <c r="N38" s="51"/>
      <c r="O38" s="366"/>
      <c r="P38" s="366"/>
      <c r="Q38" s="51"/>
    </row>
    <row r="39" spans="1:17" ht="13.5" thickBot="1">
      <c r="A39" s="33" t="s">
        <v>35</v>
      </c>
      <c r="B39" s="15"/>
      <c r="C39" s="3"/>
      <c r="D39" s="3"/>
      <c r="E39" s="3"/>
      <c r="F39" s="3"/>
      <c r="G39" s="3"/>
      <c r="H39" s="3"/>
      <c r="K39" s="4"/>
      <c r="M39" s="51"/>
      <c r="N39" s="51"/>
      <c r="O39" s="366"/>
      <c r="P39" s="366"/>
      <c r="Q39" s="51"/>
    </row>
    <row r="40" spans="1:17" ht="13.5" thickBot="1">
      <c r="A40" s="29"/>
      <c r="B40" s="27" t="s">
        <v>16</v>
      </c>
      <c r="C40" s="3"/>
      <c r="D40" s="3"/>
      <c r="E40" s="3"/>
      <c r="F40" s="3"/>
      <c r="G40" s="3"/>
      <c r="H40" s="3"/>
      <c r="K40" s="28">
        <f>SUM(I33:I38)</f>
        <v>49250</v>
      </c>
      <c r="M40" s="51"/>
      <c r="N40" s="51"/>
      <c r="O40" s="366"/>
      <c r="P40" s="366"/>
      <c r="Q40" s="51"/>
    </row>
    <row r="41" spans="1:17" ht="12.75">
      <c r="A41" s="9" t="s">
        <v>36</v>
      </c>
      <c r="B41" s="10"/>
      <c r="C41" s="31"/>
      <c r="D41" s="11"/>
      <c r="E41" s="11"/>
      <c r="F41" s="11"/>
      <c r="G41" s="11"/>
      <c r="H41" s="11"/>
      <c r="I41" s="12"/>
      <c r="J41" s="12"/>
      <c r="K41" s="13"/>
      <c r="M41" s="51"/>
      <c r="N41" s="51"/>
      <c r="O41" s="366"/>
      <c r="P41" s="366"/>
      <c r="Q41" s="51"/>
    </row>
    <row r="42" spans="1:17" ht="12.75">
      <c r="A42" s="34"/>
      <c r="B42" s="35" t="s">
        <v>37</v>
      </c>
      <c r="C42" s="36">
        <v>0</v>
      </c>
      <c r="D42" s="24"/>
      <c r="E42" s="24"/>
      <c r="F42" s="24"/>
      <c r="G42" s="24"/>
      <c r="H42" s="24"/>
      <c r="I42" s="25">
        <f>C42*'Proforma 2'!I21</f>
        <v>0</v>
      </c>
      <c r="K42" s="4"/>
      <c r="M42" s="367"/>
      <c r="N42" s="51"/>
      <c r="O42" s="366"/>
      <c r="P42" s="366"/>
      <c r="Q42" s="51"/>
    </row>
    <row r="43" spans="1:17" ht="12.75">
      <c r="A43" s="29"/>
      <c r="B43" s="35" t="s">
        <v>38</v>
      </c>
      <c r="C43" s="37">
        <f>I43/'Proforma 2'!I21</f>
        <v>0.019877697945730268</v>
      </c>
      <c r="D43" s="24"/>
      <c r="E43" s="24"/>
      <c r="F43" s="24"/>
      <c r="G43" s="24"/>
      <c r="H43" s="24"/>
      <c r="I43" s="25">
        <v>110000</v>
      </c>
      <c r="K43" s="4"/>
      <c r="M43" s="367"/>
      <c r="N43" s="51"/>
      <c r="O43" s="366"/>
      <c r="P43" s="366"/>
      <c r="Q43" s="51"/>
    </row>
    <row r="44" spans="1:17" ht="12.75">
      <c r="A44" s="29"/>
      <c r="B44" s="15" t="s">
        <v>39</v>
      </c>
      <c r="C44" s="3"/>
      <c r="D44" s="3"/>
      <c r="E44" s="3"/>
      <c r="F44" s="3"/>
      <c r="G44" s="3" t="s">
        <v>30</v>
      </c>
      <c r="H44" s="3"/>
      <c r="K44" s="4"/>
      <c r="M44" s="51"/>
      <c r="N44" s="51"/>
      <c r="O44" s="366"/>
      <c r="P44" s="366"/>
      <c r="Q44" s="51"/>
    </row>
    <row r="45" spans="1:17" ht="12.75">
      <c r="A45" s="29"/>
      <c r="B45" s="15" t="s">
        <v>211</v>
      </c>
      <c r="C45" s="3"/>
      <c r="D45" s="3"/>
      <c r="E45" s="3"/>
      <c r="F45" s="3"/>
      <c r="G45" s="3" t="s">
        <v>30</v>
      </c>
      <c r="H45" s="3"/>
      <c r="K45" s="4"/>
      <c r="M45" s="51"/>
      <c r="N45" s="51"/>
      <c r="O45" s="366"/>
      <c r="P45" s="366"/>
      <c r="Q45" s="51"/>
    </row>
    <row r="46" spans="1:17" ht="12.75">
      <c r="A46" s="29"/>
      <c r="B46" s="15" t="s">
        <v>41</v>
      </c>
      <c r="C46" s="3"/>
      <c r="D46" s="3"/>
      <c r="E46" s="3"/>
      <c r="F46" s="3"/>
      <c r="G46" s="3" t="s">
        <v>30</v>
      </c>
      <c r="H46" s="3"/>
      <c r="K46" s="4"/>
      <c r="M46" s="51"/>
      <c r="N46" s="51"/>
      <c r="O46" s="366"/>
      <c r="P46" s="366"/>
      <c r="Q46" s="51"/>
    </row>
    <row r="47" spans="1:17" ht="12.75">
      <c r="A47" s="29"/>
      <c r="B47" s="15" t="s">
        <v>42</v>
      </c>
      <c r="C47" s="3"/>
      <c r="D47" s="3"/>
      <c r="E47" s="3"/>
      <c r="F47" s="3"/>
      <c r="G47" s="3" t="s">
        <v>43</v>
      </c>
      <c r="H47" s="3"/>
      <c r="K47" s="4"/>
      <c r="M47" s="51"/>
      <c r="N47" s="51"/>
      <c r="O47" s="366"/>
      <c r="P47" s="366"/>
      <c r="Q47" s="51"/>
    </row>
    <row r="48" spans="1:17" ht="13.5" thickBot="1">
      <c r="A48" s="29"/>
      <c r="B48" s="15" t="s">
        <v>44</v>
      </c>
      <c r="C48" s="3"/>
      <c r="D48" s="3"/>
      <c r="E48" s="3"/>
      <c r="F48" s="3"/>
      <c r="G48" s="3" t="s">
        <v>43</v>
      </c>
      <c r="H48" s="3"/>
      <c r="K48" s="4"/>
      <c r="M48" s="51"/>
      <c r="N48" s="51"/>
      <c r="O48" s="366"/>
      <c r="P48" s="366"/>
      <c r="Q48" s="51"/>
    </row>
    <row r="49" spans="1:17" ht="13.5" thickBot="1">
      <c r="A49" s="38"/>
      <c r="B49" s="39" t="s">
        <v>16</v>
      </c>
      <c r="C49" s="3"/>
      <c r="D49" s="3"/>
      <c r="E49" s="3"/>
      <c r="F49" s="3"/>
      <c r="G49" s="3"/>
      <c r="H49" s="3"/>
      <c r="K49" s="28">
        <f>I42+I43</f>
        <v>110000</v>
      </c>
      <c r="M49" s="51"/>
      <c r="N49" s="51"/>
      <c r="O49" s="366"/>
      <c r="P49" s="366"/>
      <c r="Q49" s="51"/>
    </row>
    <row r="50" spans="2:17" ht="13.5" thickBot="1">
      <c r="B50" s="40"/>
      <c r="C50" s="41"/>
      <c r="D50" s="41"/>
      <c r="E50" s="41"/>
      <c r="F50" s="41"/>
      <c r="G50" s="41"/>
      <c r="H50" s="41"/>
      <c r="I50" s="42"/>
      <c r="J50" s="42"/>
      <c r="K50" s="43"/>
      <c r="M50" s="51"/>
      <c r="N50" s="51"/>
      <c r="O50" s="366"/>
      <c r="P50" s="366"/>
      <c r="Q50" s="51"/>
    </row>
    <row r="51" spans="1:17" ht="12.75">
      <c r="A51" s="44"/>
      <c r="B51" s="45"/>
      <c r="C51" s="46"/>
      <c r="D51" s="46"/>
      <c r="E51" s="46"/>
      <c r="F51" s="46"/>
      <c r="G51" s="46"/>
      <c r="H51" s="46"/>
      <c r="I51" s="47"/>
      <c r="J51" s="47"/>
      <c r="K51" s="48"/>
      <c r="M51" s="51"/>
      <c r="N51" s="51"/>
      <c r="O51" s="366"/>
      <c r="P51" s="366"/>
      <c r="Q51" s="51"/>
    </row>
    <row r="52" spans="1:17" ht="12.75">
      <c r="A52" s="9" t="s">
        <v>45</v>
      </c>
      <c r="B52" s="10"/>
      <c r="C52" s="11"/>
      <c r="D52" s="11"/>
      <c r="E52" s="11"/>
      <c r="F52" s="11"/>
      <c r="G52" s="11"/>
      <c r="H52" s="11"/>
      <c r="I52" s="12"/>
      <c r="J52" s="12"/>
      <c r="K52" s="49"/>
      <c r="M52" s="51"/>
      <c r="N52" s="51"/>
      <c r="O52" s="366"/>
      <c r="P52" s="366"/>
      <c r="Q52" s="51"/>
    </row>
    <row r="53" spans="1:17" ht="12.75">
      <c r="A53" s="29"/>
      <c r="B53" s="15" t="s">
        <v>46</v>
      </c>
      <c r="C53" s="17">
        <v>0.015</v>
      </c>
      <c r="D53" s="17" t="s">
        <v>47</v>
      </c>
      <c r="E53" s="3"/>
      <c r="F53" s="3"/>
      <c r="G53" s="3"/>
      <c r="H53" s="3"/>
      <c r="I53" s="1">
        <f>I16*C53</f>
        <v>12750</v>
      </c>
      <c r="K53" s="4"/>
      <c r="M53" s="51"/>
      <c r="N53" s="51"/>
      <c r="O53" s="366"/>
      <c r="P53" s="366"/>
      <c r="Q53" s="51"/>
    </row>
    <row r="54" spans="1:17" ht="12.75">
      <c r="A54" s="29"/>
      <c r="B54" s="15" t="s">
        <v>48</v>
      </c>
      <c r="C54" s="50">
        <v>0.0016</v>
      </c>
      <c r="D54" s="17" t="s">
        <v>47</v>
      </c>
      <c r="E54" s="3"/>
      <c r="F54" s="3"/>
      <c r="G54" s="3"/>
      <c r="H54" s="3"/>
      <c r="I54" s="1">
        <f>C54*I16</f>
        <v>1360</v>
      </c>
      <c r="K54" s="4"/>
      <c r="M54" s="51"/>
      <c r="N54" s="51"/>
      <c r="O54" s="366"/>
      <c r="P54" s="366"/>
      <c r="Q54" s="51"/>
    </row>
    <row r="55" spans="1:17" ht="12.75">
      <c r="A55" s="29"/>
      <c r="B55" s="15" t="s">
        <v>49</v>
      </c>
      <c r="C55" s="3"/>
      <c r="D55" s="3" t="s">
        <v>50</v>
      </c>
      <c r="E55" s="3"/>
      <c r="F55" s="3"/>
      <c r="G55" s="3"/>
      <c r="H55" s="3"/>
      <c r="I55" s="1">
        <v>3500</v>
      </c>
      <c r="K55" s="4"/>
      <c r="M55" s="51"/>
      <c r="N55" s="51"/>
      <c r="O55" s="366"/>
      <c r="P55" s="366"/>
      <c r="Q55" s="51"/>
    </row>
    <row r="56" spans="1:17" ht="12.75">
      <c r="A56" s="29"/>
      <c r="B56" s="15" t="s">
        <v>51</v>
      </c>
      <c r="C56" s="16">
        <v>4800</v>
      </c>
      <c r="D56" s="3" t="s">
        <v>52</v>
      </c>
      <c r="E56" s="3"/>
      <c r="F56" s="3">
        <v>1</v>
      </c>
      <c r="G56" s="3" t="s">
        <v>53</v>
      </c>
      <c r="H56" s="3"/>
      <c r="I56" s="1">
        <f>F56*C56</f>
        <v>4800</v>
      </c>
      <c r="K56" s="4"/>
      <c r="M56" s="51"/>
      <c r="N56" s="51"/>
      <c r="O56" s="366"/>
      <c r="P56" s="366"/>
      <c r="Q56" s="51"/>
    </row>
    <row r="57" spans="1:17" ht="12.75">
      <c r="A57" s="29"/>
      <c r="B57" s="15"/>
      <c r="C57" s="16">
        <v>4800</v>
      </c>
      <c r="D57" s="3" t="s">
        <v>54</v>
      </c>
      <c r="E57" s="3"/>
      <c r="F57" s="3">
        <v>1</v>
      </c>
      <c r="G57" s="3" t="s">
        <v>53</v>
      </c>
      <c r="H57" s="3"/>
      <c r="I57" s="1">
        <f>F57*C57</f>
        <v>4800</v>
      </c>
      <c r="K57" s="4"/>
      <c r="M57" s="51"/>
      <c r="N57" s="51"/>
      <c r="O57" s="366"/>
      <c r="P57" s="366"/>
      <c r="Q57" s="51"/>
    </row>
    <row r="58" spans="1:17" ht="12.75">
      <c r="A58" s="2"/>
      <c r="B58" s="3" t="s">
        <v>55</v>
      </c>
      <c r="C58" s="16">
        <v>500</v>
      </c>
      <c r="D58" s="3" t="s">
        <v>52</v>
      </c>
      <c r="E58" s="3"/>
      <c r="F58" s="3">
        <v>0</v>
      </c>
      <c r="G58" s="3" t="s">
        <v>53</v>
      </c>
      <c r="H58" s="3"/>
      <c r="I58" s="1">
        <f aca="true" t="shared" si="0" ref="I58:I64">C58*F58</f>
        <v>0</v>
      </c>
      <c r="K58" s="4"/>
      <c r="M58" s="51"/>
      <c r="N58" s="51"/>
      <c r="O58" s="366"/>
      <c r="P58" s="366"/>
      <c r="Q58" s="51"/>
    </row>
    <row r="59" spans="1:17" ht="12.75">
      <c r="A59" s="2"/>
      <c r="B59" s="3"/>
      <c r="C59" s="16">
        <v>500</v>
      </c>
      <c r="D59" s="3" t="s">
        <v>56</v>
      </c>
      <c r="E59" s="3"/>
      <c r="F59" s="51">
        <v>0</v>
      </c>
      <c r="G59" s="3" t="s">
        <v>53</v>
      </c>
      <c r="H59" s="3"/>
      <c r="I59" s="1">
        <f t="shared" si="0"/>
        <v>0</v>
      </c>
      <c r="K59" s="4"/>
      <c r="M59" s="51"/>
      <c r="N59" s="51"/>
      <c r="O59" s="366"/>
      <c r="P59" s="366"/>
      <c r="Q59" s="51"/>
    </row>
    <row r="60" spans="1:17" ht="12.75">
      <c r="A60" s="29"/>
      <c r="B60" s="35" t="s">
        <v>57</v>
      </c>
      <c r="C60" s="16">
        <v>500</v>
      </c>
      <c r="D60" s="3" t="s">
        <v>52</v>
      </c>
      <c r="E60" s="3"/>
      <c r="F60" s="3">
        <v>0</v>
      </c>
      <c r="G60" s="3" t="s">
        <v>53</v>
      </c>
      <c r="H60" s="3"/>
      <c r="I60" s="1">
        <f t="shared" si="0"/>
        <v>0</v>
      </c>
      <c r="K60" s="4"/>
      <c r="M60" s="51"/>
      <c r="N60" s="51"/>
      <c r="O60" s="366"/>
      <c r="P60" s="366"/>
      <c r="Q60" s="51"/>
    </row>
    <row r="61" spans="1:17" ht="12.75">
      <c r="A61" s="29"/>
      <c r="B61" s="35"/>
      <c r="C61" s="16">
        <v>500</v>
      </c>
      <c r="D61" s="3" t="s">
        <v>56</v>
      </c>
      <c r="E61" s="3"/>
      <c r="F61" s="3">
        <v>0</v>
      </c>
      <c r="G61" s="3" t="s">
        <v>53</v>
      </c>
      <c r="H61" s="3"/>
      <c r="I61" s="1">
        <f t="shared" si="0"/>
        <v>0</v>
      </c>
      <c r="K61" s="4"/>
      <c r="M61" s="51"/>
      <c r="N61" s="51"/>
      <c r="O61" s="366"/>
      <c r="P61" s="366"/>
      <c r="Q61" s="51"/>
    </row>
    <row r="62" spans="1:17" ht="12.75">
      <c r="A62" s="29"/>
      <c r="B62" s="35" t="s">
        <v>58</v>
      </c>
      <c r="C62" s="16">
        <v>2500</v>
      </c>
      <c r="D62" s="3" t="s">
        <v>52</v>
      </c>
      <c r="E62" s="3"/>
      <c r="F62" s="3">
        <v>0</v>
      </c>
      <c r="G62" s="3" t="s">
        <v>53</v>
      </c>
      <c r="H62" s="3"/>
      <c r="I62" s="1">
        <f t="shared" si="0"/>
        <v>0</v>
      </c>
      <c r="K62" s="4"/>
      <c r="M62" s="51"/>
      <c r="N62" s="51"/>
      <c r="O62" s="366"/>
      <c r="P62" s="366"/>
      <c r="Q62" s="51"/>
    </row>
    <row r="63" spans="1:17" ht="12.75">
      <c r="A63" s="29"/>
      <c r="B63" s="35"/>
      <c r="C63" s="16">
        <v>2500</v>
      </c>
      <c r="D63" s="3" t="s">
        <v>56</v>
      </c>
      <c r="E63" s="3"/>
      <c r="F63" s="3">
        <v>5</v>
      </c>
      <c r="G63" s="3" t="s">
        <v>53</v>
      </c>
      <c r="H63" s="3"/>
      <c r="I63" s="1">
        <f t="shared" si="0"/>
        <v>12500</v>
      </c>
      <c r="K63" s="4"/>
      <c r="M63" s="51"/>
      <c r="N63" s="51"/>
      <c r="O63" s="366"/>
      <c r="P63" s="366"/>
      <c r="Q63" s="51"/>
    </row>
    <row r="64" spans="1:17" ht="12.75">
      <c r="A64" s="52" t="s">
        <v>59</v>
      </c>
      <c r="B64" s="35" t="s">
        <v>60</v>
      </c>
      <c r="C64" s="16">
        <v>1216</v>
      </c>
      <c r="D64" s="3" t="s">
        <v>52</v>
      </c>
      <c r="E64" s="3"/>
      <c r="F64" s="3">
        <v>0</v>
      </c>
      <c r="G64" s="3" t="s">
        <v>53</v>
      </c>
      <c r="H64" s="3"/>
      <c r="I64" s="1">
        <f t="shared" si="0"/>
        <v>0</v>
      </c>
      <c r="K64" s="4"/>
      <c r="M64" s="51"/>
      <c r="N64" s="51"/>
      <c r="O64" s="366"/>
      <c r="P64" s="366"/>
      <c r="Q64" s="51"/>
    </row>
    <row r="65" spans="1:17" ht="12.75">
      <c r="A65" s="53"/>
      <c r="B65" s="35"/>
      <c r="C65" s="16">
        <v>0.75</v>
      </c>
      <c r="D65" s="3" t="s">
        <v>61</v>
      </c>
      <c r="E65" s="3"/>
      <c r="F65" s="54"/>
      <c r="G65" s="3" t="s">
        <v>62</v>
      </c>
      <c r="H65" s="3"/>
      <c r="I65" s="1">
        <f>C65*'Proforma 2'!E17</f>
        <v>13438.42105263158</v>
      </c>
      <c r="J65" s="244"/>
      <c r="K65" s="4"/>
      <c r="M65" s="51"/>
      <c r="N65" s="51"/>
      <c r="O65" s="366"/>
      <c r="P65" s="366"/>
      <c r="Q65" s="51"/>
    </row>
    <row r="66" spans="1:17" ht="12.75">
      <c r="A66" s="55" t="s">
        <v>63</v>
      </c>
      <c r="B66" s="15" t="s">
        <v>64</v>
      </c>
      <c r="C66" s="16">
        <v>5500</v>
      </c>
      <c r="D66" s="3" t="s">
        <v>52</v>
      </c>
      <c r="E66" s="3"/>
      <c r="F66" s="3">
        <v>0</v>
      </c>
      <c r="G66" s="3" t="s">
        <v>53</v>
      </c>
      <c r="H66" s="3"/>
      <c r="I66" s="1">
        <v>0</v>
      </c>
      <c r="K66" s="4"/>
      <c r="M66" s="51"/>
      <c r="N66" s="51"/>
      <c r="O66" s="366"/>
      <c r="P66" s="366"/>
      <c r="Q66" s="51"/>
    </row>
    <row r="67" spans="2:17" ht="12.75">
      <c r="B67" s="15"/>
      <c r="C67" s="16">
        <v>0</v>
      </c>
      <c r="D67" s="3" t="s">
        <v>56</v>
      </c>
      <c r="E67" s="3"/>
      <c r="F67" s="3">
        <v>0</v>
      </c>
      <c r="G67" s="3" t="s">
        <v>53</v>
      </c>
      <c r="H67" s="3" t="s">
        <v>65</v>
      </c>
      <c r="I67" s="1">
        <v>0</v>
      </c>
      <c r="K67" s="4"/>
      <c r="M67" s="51"/>
      <c r="N67" s="51"/>
      <c r="O67" s="366"/>
      <c r="P67" s="366"/>
      <c r="Q67" s="51"/>
    </row>
    <row r="68" spans="1:17" ht="12.75">
      <c r="A68" s="29"/>
      <c r="B68" s="15" t="s">
        <v>66</v>
      </c>
      <c r="C68" s="16">
        <v>0</v>
      </c>
      <c r="D68" s="3" t="s">
        <v>52</v>
      </c>
      <c r="E68" s="3"/>
      <c r="F68" s="3">
        <f>'Proforma 2'!B26</f>
        <v>0</v>
      </c>
      <c r="G68" s="3" t="s">
        <v>53</v>
      </c>
      <c r="H68" s="3"/>
      <c r="K68" s="4"/>
      <c r="M68" s="51"/>
      <c r="N68" s="51"/>
      <c r="O68" s="366"/>
      <c r="P68" s="366"/>
      <c r="Q68" s="51"/>
    </row>
    <row r="69" spans="1:17" ht="13.5" thickBot="1">
      <c r="A69" s="29"/>
      <c r="B69" s="15"/>
      <c r="C69" s="3"/>
      <c r="D69" s="3"/>
      <c r="E69" s="3"/>
      <c r="F69" s="3"/>
      <c r="G69" s="3"/>
      <c r="H69" s="3"/>
      <c r="K69" s="4"/>
      <c r="M69" s="51"/>
      <c r="N69" s="51"/>
      <c r="O69" s="366"/>
      <c r="P69" s="366"/>
      <c r="Q69" s="51"/>
    </row>
    <row r="70" spans="1:17" ht="13.5" thickBot="1">
      <c r="A70" s="38"/>
      <c r="B70" s="27" t="s">
        <v>16</v>
      </c>
      <c r="C70" s="3"/>
      <c r="D70" s="3"/>
      <c r="E70" s="3"/>
      <c r="F70" s="3"/>
      <c r="G70" s="3"/>
      <c r="H70" s="3"/>
      <c r="K70" s="28">
        <v>65000</v>
      </c>
      <c r="M70" s="51"/>
      <c r="N70" s="51"/>
      <c r="O70" s="366"/>
      <c r="P70" s="366"/>
      <c r="Q70" s="51"/>
    </row>
    <row r="71" spans="1:17" ht="12.75">
      <c r="A71" s="9" t="s">
        <v>67</v>
      </c>
      <c r="B71" s="10"/>
      <c r="C71" s="11"/>
      <c r="D71" s="11"/>
      <c r="E71" s="11"/>
      <c r="F71" s="11"/>
      <c r="G71" s="11"/>
      <c r="H71" s="11"/>
      <c r="I71" s="12"/>
      <c r="J71" s="12"/>
      <c r="K71" s="13"/>
      <c r="M71" s="51"/>
      <c r="N71" s="51"/>
      <c r="O71" s="366"/>
      <c r="P71" s="366"/>
      <c r="Q71" s="51"/>
    </row>
    <row r="72" spans="1:17" ht="12.75">
      <c r="A72" s="29"/>
      <c r="B72" s="15" t="s">
        <v>68</v>
      </c>
      <c r="C72" s="3"/>
      <c r="D72" s="3"/>
      <c r="E72" s="3"/>
      <c r="F72" s="3"/>
      <c r="G72" s="3"/>
      <c r="H72" s="3"/>
      <c r="I72" s="1">
        <v>5500</v>
      </c>
      <c r="K72" s="4"/>
      <c r="M72" s="51"/>
      <c r="N72" s="51"/>
      <c r="O72" s="366"/>
      <c r="P72" s="366"/>
      <c r="Q72" s="51"/>
    </row>
    <row r="73" spans="1:17" ht="12.75">
      <c r="A73" s="29"/>
      <c r="B73" s="15" t="s">
        <v>69</v>
      </c>
      <c r="C73" s="3"/>
      <c r="D73" s="3"/>
      <c r="E73" s="3"/>
      <c r="F73" s="3"/>
      <c r="G73" s="3" t="s">
        <v>43</v>
      </c>
      <c r="H73" s="3"/>
      <c r="K73" s="4"/>
      <c r="M73" s="51"/>
      <c r="N73" s="51"/>
      <c r="O73" s="366"/>
      <c r="P73" s="366"/>
      <c r="Q73" s="51"/>
    </row>
    <row r="74" spans="1:17" ht="12.75">
      <c r="A74" s="29"/>
      <c r="B74" s="15" t="s">
        <v>70</v>
      </c>
      <c r="C74" s="3"/>
      <c r="D74" s="3"/>
      <c r="E74" s="3"/>
      <c r="F74" s="3"/>
      <c r="G74" s="3" t="s">
        <v>43</v>
      </c>
      <c r="H74" s="3"/>
      <c r="K74" s="4"/>
      <c r="M74" s="51"/>
      <c r="N74" s="51"/>
      <c r="O74" s="366"/>
      <c r="P74" s="366"/>
      <c r="Q74" s="51"/>
    </row>
    <row r="75" spans="1:17" ht="12.75">
      <c r="A75" s="29"/>
      <c r="B75" s="15" t="s">
        <v>71</v>
      </c>
      <c r="C75" s="3"/>
      <c r="D75" s="3"/>
      <c r="E75" s="3"/>
      <c r="F75" s="3"/>
      <c r="G75" s="3"/>
      <c r="H75" s="3"/>
      <c r="K75" s="4"/>
      <c r="M75" s="51"/>
      <c r="N75" s="51"/>
      <c r="O75" s="366"/>
      <c r="P75" s="366"/>
      <c r="Q75" s="51"/>
    </row>
    <row r="76" spans="1:17" ht="13.5" thickBot="1">
      <c r="A76" s="29"/>
      <c r="B76" s="15" t="s">
        <v>72</v>
      </c>
      <c r="C76" s="3"/>
      <c r="D76" s="3"/>
      <c r="E76" s="3"/>
      <c r="F76" s="3"/>
      <c r="G76" s="3"/>
      <c r="H76" s="3"/>
      <c r="I76" s="1">
        <v>3500</v>
      </c>
      <c r="K76" s="4"/>
      <c r="M76" s="51"/>
      <c r="N76" s="51"/>
      <c r="O76" s="366"/>
      <c r="P76" s="366"/>
      <c r="Q76" s="51"/>
    </row>
    <row r="77" spans="1:17" ht="13.5" thickBot="1">
      <c r="A77" s="38"/>
      <c r="B77" s="27" t="s">
        <v>16</v>
      </c>
      <c r="C77" s="3"/>
      <c r="D77" s="3"/>
      <c r="E77" s="3"/>
      <c r="F77" s="3"/>
      <c r="G77" s="3"/>
      <c r="H77" s="3"/>
      <c r="K77" s="28">
        <f>SUM(I72:I76)</f>
        <v>9000</v>
      </c>
      <c r="M77" s="51"/>
      <c r="N77" s="51"/>
      <c r="O77" s="366"/>
      <c r="P77" s="366"/>
      <c r="Q77" s="51"/>
    </row>
    <row r="78" spans="1:17" ht="12.75">
      <c r="A78" s="9" t="s">
        <v>73</v>
      </c>
      <c r="B78" s="56"/>
      <c r="C78" s="11"/>
      <c r="D78" s="11"/>
      <c r="E78" s="11"/>
      <c r="F78" s="11"/>
      <c r="G78" s="11"/>
      <c r="H78" s="11"/>
      <c r="I78" s="12"/>
      <c r="J78" s="12"/>
      <c r="K78" s="13"/>
      <c r="M78" s="51"/>
      <c r="N78" s="51"/>
      <c r="O78" s="366"/>
      <c r="P78" s="366"/>
      <c r="Q78" s="51"/>
    </row>
    <row r="79" spans="1:17" ht="12.75">
      <c r="A79" s="26"/>
      <c r="B79" s="15" t="s">
        <v>74</v>
      </c>
      <c r="C79" s="30">
        <v>0.01</v>
      </c>
      <c r="D79" s="3" t="s">
        <v>75</v>
      </c>
      <c r="E79" s="3"/>
      <c r="F79" s="3"/>
      <c r="G79" s="3"/>
      <c r="H79" s="3"/>
      <c r="I79" s="1">
        <f>C79*'Proforma 2'!I9</f>
        <v>12500</v>
      </c>
      <c r="K79" s="4"/>
      <c r="M79" s="51"/>
      <c r="N79" s="51"/>
      <c r="O79" s="366"/>
      <c r="P79" s="366"/>
      <c r="Q79" s="51"/>
    </row>
    <row r="80" spans="1:17" ht="12.75">
      <c r="A80" s="26"/>
      <c r="B80" s="15" t="s">
        <v>76</v>
      </c>
      <c r="C80" s="3"/>
      <c r="D80" s="3" t="s">
        <v>77</v>
      </c>
      <c r="E80" s="3"/>
      <c r="F80" s="3"/>
      <c r="G80" s="3"/>
      <c r="H80" s="3"/>
      <c r="I80" s="1">
        <v>2000</v>
      </c>
      <c r="K80" s="4"/>
      <c r="M80" s="51"/>
      <c r="N80" s="51"/>
      <c r="O80" s="366"/>
      <c r="P80" s="366"/>
      <c r="Q80" s="51"/>
    </row>
    <row r="81" spans="1:17" ht="12.75">
      <c r="A81" s="26"/>
      <c r="B81" s="15" t="s">
        <v>78</v>
      </c>
      <c r="C81" s="3"/>
      <c r="D81" s="3"/>
      <c r="E81" s="3"/>
      <c r="F81" s="3"/>
      <c r="G81" s="3"/>
      <c r="H81" s="3"/>
      <c r="I81" s="1">
        <f>'Proforma 2'!I13</f>
        <v>75000</v>
      </c>
      <c r="K81" s="4"/>
      <c r="M81" s="51"/>
      <c r="N81" s="51"/>
      <c r="O81" s="366"/>
      <c r="P81" s="366"/>
      <c r="Q81" s="51"/>
    </row>
    <row r="82" spans="1:17" ht="12.75">
      <c r="A82" s="26"/>
      <c r="B82" s="15" t="s">
        <v>79</v>
      </c>
      <c r="C82" s="3"/>
      <c r="D82" s="3"/>
      <c r="E82" s="3"/>
      <c r="F82" s="3"/>
      <c r="G82" s="3"/>
      <c r="H82" s="3"/>
      <c r="I82" s="1">
        <v>7600</v>
      </c>
      <c r="K82" s="4"/>
      <c r="M82" s="51"/>
      <c r="N82" s="51"/>
      <c r="O82" s="366"/>
      <c r="P82" s="366"/>
      <c r="Q82" s="51"/>
    </row>
    <row r="83" spans="1:17" ht="12.75">
      <c r="A83" s="26"/>
      <c r="B83" s="35" t="s">
        <v>229</v>
      </c>
      <c r="C83" s="3"/>
      <c r="D83" s="3"/>
      <c r="E83" s="3"/>
      <c r="F83" s="3"/>
      <c r="G83" s="3"/>
      <c r="H83" s="3"/>
      <c r="I83" s="1">
        <f>-'Proforma 2'!H50</f>
        <v>0</v>
      </c>
      <c r="K83" s="4"/>
      <c r="M83" s="51"/>
      <c r="N83" s="51"/>
      <c r="O83" s="366"/>
      <c r="P83" s="366"/>
      <c r="Q83" s="51"/>
    </row>
    <row r="84" spans="1:17" ht="12.75">
      <c r="A84" s="29" t="s">
        <v>80</v>
      </c>
      <c r="B84" s="15" t="s">
        <v>81</v>
      </c>
      <c r="C84" s="3"/>
      <c r="D84" s="3"/>
      <c r="E84" s="3"/>
      <c r="F84" s="3"/>
      <c r="G84" s="3"/>
      <c r="H84" s="3"/>
      <c r="I84" s="1">
        <v>18468</v>
      </c>
      <c r="K84" s="4"/>
      <c r="M84" s="51"/>
      <c r="N84" s="51"/>
      <c r="O84" s="366"/>
      <c r="P84" s="366"/>
      <c r="Q84" s="51"/>
    </row>
    <row r="85" spans="1:17" ht="13.5" thickBot="1">
      <c r="A85" s="26"/>
      <c r="B85" s="53"/>
      <c r="C85" s="3"/>
      <c r="D85" s="3"/>
      <c r="E85" s="3"/>
      <c r="F85" s="3"/>
      <c r="G85" s="3"/>
      <c r="H85" s="3"/>
      <c r="K85" s="4"/>
      <c r="M85" s="51"/>
      <c r="N85" s="51"/>
      <c r="O85" s="366"/>
      <c r="P85" s="366"/>
      <c r="Q85" s="51"/>
    </row>
    <row r="86" spans="1:17" ht="13.5" thickBot="1">
      <c r="A86" s="26"/>
      <c r="B86" s="27" t="s">
        <v>16</v>
      </c>
      <c r="C86" s="3"/>
      <c r="D86" s="3"/>
      <c r="E86" s="3"/>
      <c r="F86" s="3"/>
      <c r="G86" s="3"/>
      <c r="H86" s="3"/>
      <c r="K86" s="28">
        <f>SUM(I79:I84)</f>
        <v>115568</v>
      </c>
      <c r="M86" s="51"/>
      <c r="N86" s="51"/>
      <c r="O86" s="366"/>
      <c r="P86" s="366"/>
      <c r="Q86" s="51"/>
    </row>
    <row r="87" spans="1:17" ht="12.75">
      <c r="A87" s="9" t="s">
        <v>82</v>
      </c>
      <c r="B87" s="10"/>
      <c r="C87" s="11"/>
      <c r="D87" s="11"/>
      <c r="E87" s="11"/>
      <c r="F87" s="11"/>
      <c r="G87" s="11"/>
      <c r="H87" s="11"/>
      <c r="I87" s="12"/>
      <c r="J87" s="12"/>
      <c r="K87" s="13"/>
      <c r="M87" s="51"/>
      <c r="N87" s="51"/>
      <c r="O87" s="366"/>
      <c r="P87" s="366"/>
      <c r="Q87" s="51"/>
    </row>
    <row r="88" spans="1:17" ht="12.75">
      <c r="A88" s="29"/>
      <c r="B88" s="15" t="s">
        <v>83</v>
      </c>
      <c r="C88" s="30">
        <v>0</v>
      </c>
      <c r="D88" s="3"/>
      <c r="E88" s="3"/>
      <c r="F88" s="3"/>
      <c r="G88" s="3"/>
      <c r="H88" s="3"/>
      <c r="I88" s="1">
        <f>C88*'Proforma 2'!I9</f>
        <v>0</v>
      </c>
      <c r="K88" s="4"/>
      <c r="M88" s="51"/>
      <c r="N88" s="51"/>
      <c r="O88" s="366"/>
      <c r="P88" s="366"/>
      <c r="Q88" s="51"/>
    </row>
    <row r="89" spans="1:17" ht="12.75">
      <c r="A89" s="29"/>
      <c r="B89" s="15" t="s">
        <v>76</v>
      </c>
      <c r="C89" s="3"/>
      <c r="D89" s="3"/>
      <c r="E89" s="3"/>
      <c r="F89" s="3"/>
      <c r="G89" s="3"/>
      <c r="H89" s="3"/>
      <c r="K89" s="4"/>
      <c r="M89" s="51"/>
      <c r="N89" s="51"/>
      <c r="O89" s="366"/>
      <c r="P89" s="366"/>
      <c r="Q89" s="51"/>
    </row>
    <row r="90" spans="1:17" ht="12.75">
      <c r="A90" s="29"/>
      <c r="B90" s="15" t="s">
        <v>84</v>
      </c>
      <c r="C90" s="3"/>
      <c r="D90" s="3"/>
      <c r="E90" s="3"/>
      <c r="F90" s="3"/>
      <c r="G90" s="3"/>
      <c r="H90" s="3"/>
      <c r="K90" s="4"/>
      <c r="M90" s="51"/>
      <c r="N90" s="51"/>
      <c r="O90" s="366"/>
      <c r="P90" s="366"/>
      <c r="Q90" s="51"/>
    </row>
    <row r="91" spans="1:17" ht="13.5" thickBot="1">
      <c r="A91" s="29"/>
      <c r="B91" s="15"/>
      <c r="C91" s="3"/>
      <c r="D91" s="3"/>
      <c r="E91" s="3"/>
      <c r="F91" s="3"/>
      <c r="G91" s="3"/>
      <c r="H91" s="3"/>
      <c r="K91" s="4"/>
      <c r="M91" s="51"/>
      <c r="N91" s="51"/>
      <c r="O91" s="366"/>
      <c r="P91" s="366"/>
      <c r="Q91" s="51"/>
    </row>
    <row r="92" spans="1:17" ht="13.5" thickBot="1">
      <c r="A92" s="57"/>
      <c r="B92" s="58" t="s">
        <v>16</v>
      </c>
      <c r="C92" s="41"/>
      <c r="D92" s="41"/>
      <c r="E92" s="41"/>
      <c r="F92" s="41"/>
      <c r="G92" s="41"/>
      <c r="H92" s="41"/>
      <c r="I92" s="42"/>
      <c r="J92" s="42"/>
      <c r="K92" s="28">
        <f>SUM(I88:I91)</f>
        <v>0</v>
      </c>
      <c r="M92" s="51"/>
      <c r="N92" s="51"/>
      <c r="O92" s="366"/>
      <c r="P92" s="366"/>
      <c r="Q92" s="51"/>
    </row>
    <row r="93" spans="1:17" ht="12.75">
      <c r="A93" s="59" t="s">
        <v>85</v>
      </c>
      <c r="B93" s="60"/>
      <c r="C93" s="61"/>
      <c r="D93" s="61"/>
      <c r="E93" s="61"/>
      <c r="F93" s="61"/>
      <c r="G93" s="61"/>
      <c r="H93" s="61"/>
      <c r="I93" s="62"/>
      <c r="J93" s="62"/>
      <c r="K93" s="63"/>
      <c r="M93" s="51"/>
      <c r="N93" s="51"/>
      <c r="O93" s="366"/>
      <c r="P93" s="366"/>
      <c r="Q93" s="51"/>
    </row>
    <row r="94" spans="1:17" ht="12.75">
      <c r="A94" s="29"/>
      <c r="B94" s="15" t="s">
        <v>11</v>
      </c>
      <c r="C94" s="3"/>
      <c r="D94" s="3"/>
      <c r="E94" s="3"/>
      <c r="F94" s="3"/>
      <c r="G94" s="3"/>
      <c r="H94" s="3"/>
      <c r="I94" s="1">
        <v>0</v>
      </c>
      <c r="K94" s="4"/>
      <c r="M94" s="51"/>
      <c r="N94" s="51"/>
      <c r="O94" s="366"/>
      <c r="P94" s="366"/>
      <c r="Q94" s="51"/>
    </row>
    <row r="95" spans="1:17" ht="12.75">
      <c r="A95" s="29"/>
      <c r="B95" s="15"/>
      <c r="C95" s="3"/>
      <c r="D95" s="3"/>
      <c r="E95" s="3"/>
      <c r="F95" s="3"/>
      <c r="G95" s="3"/>
      <c r="H95" s="17"/>
      <c r="K95" s="4"/>
      <c r="M95" s="51"/>
      <c r="N95" s="51"/>
      <c r="O95" s="366"/>
      <c r="P95" s="366"/>
      <c r="Q95" s="51"/>
    </row>
    <row r="96" spans="1:17" ht="12.75">
      <c r="A96" s="29"/>
      <c r="B96" s="15" t="s">
        <v>86</v>
      </c>
      <c r="C96" s="3"/>
      <c r="D96" s="3"/>
      <c r="E96" s="3"/>
      <c r="F96" s="3"/>
      <c r="G96" s="3"/>
      <c r="H96" s="3"/>
      <c r="I96" s="1">
        <v>0</v>
      </c>
      <c r="K96" s="4"/>
      <c r="M96" s="51"/>
      <c r="N96" s="51"/>
      <c r="O96" s="366"/>
      <c r="P96" s="366"/>
      <c r="Q96" s="51"/>
    </row>
    <row r="97" spans="1:17" ht="12.75">
      <c r="A97" s="29"/>
      <c r="B97" s="15" t="s">
        <v>87</v>
      </c>
      <c r="C97" s="3"/>
      <c r="D97" s="3"/>
      <c r="E97" s="3"/>
      <c r="F97" s="3"/>
      <c r="G97" s="3"/>
      <c r="H97" s="3"/>
      <c r="I97" s="1">
        <v>0</v>
      </c>
      <c r="K97" s="4"/>
      <c r="M97" s="51"/>
      <c r="N97" s="51"/>
      <c r="O97" s="366"/>
      <c r="P97" s="366"/>
      <c r="Q97" s="51"/>
    </row>
    <row r="98" spans="1:17" ht="12.75">
      <c r="A98" s="29"/>
      <c r="B98" s="15" t="s">
        <v>88</v>
      </c>
      <c r="C98" s="3"/>
      <c r="D98" s="3"/>
      <c r="E98" s="3"/>
      <c r="F98" s="3"/>
      <c r="G98" s="3"/>
      <c r="H98" s="3"/>
      <c r="I98" s="1">
        <v>0</v>
      </c>
      <c r="K98" s="4"/>
      <c r="M98" s="51"/>
      <c r="N98" s="51"/>
      <c r="O98" s="366"/>
      <c r="P98" s="366"/>
      <c r="Q98" s="51"/>
    </row>
    <row r="99" spans="1:17" ht="12.75">
      <c r="A99" s="29"/>
      <c r="B99" s="15" t="s">
        <v>89</v>
      </c>
      <c r="C99" s="3"/>
      <c r="D99" s="3"/>
      <c r="E99" s="3"/>
      <c r="F99" s="3"/>
      <c r="G99" s="3"/>
      <c r="H99" s="17">
        <v>0.03</v>
      </c>
      <c r="I99" s="1">
        <f>H99*3*'Proforma 2'!D55*0.5</f>
        <v>17578.079999999998</v>
      </c>
      <c r="K99" s="4"/>
      <c r="M99" s="51"/>
      <c r="N99" s="51"/>
      <c r="O99" s="366"/>
      <c r="P99" s="366"/>
      <c r="Q99" s="51"/>
    </row>
    <row r="100" spans="1:17" ht="12.75">
      <c r="A100" s="29"/>
      <c r="B100" s="15" t="s">
        <v>90</v>
      </c>
      <c r="C100" s="3"/>
      <c r="D100" s="3"/>
      <c r="E100" s="3"/>
      <c r="F100" s="3"/>
      <c r="G100" s="3"/>
      <c r="H100" s="3"/>
      <c r="K100" s="4"/>
      <c r="M100" s="51"/>
      <c r="N100" s="51"/>
      <c r="O100" s="366"/>
      <c r="P100" s="366"/>
      <c r="Q100" s="51"/>
    </row>
    <row r="101" spans="1:17" ht="13.5" thickBot="1">
      <c r="A101" s="29"/>
      <c r="B101" s="15"/>
      <c r="C101" s="3"/>
      <c r="D101" s="3"/>
      <c r="E101" s="3"/>
      <c r="F101" s="3"/>
      <c r="G101" s="3"/>
      <c r="H101" s="3"/>
      <c r="K101" s="4"/>
      <c r="M101" s="51"/>
      <c r="N101" s="51"/>
      <c r="O101" s="366"/>
      <c r="P101" s="366"/>
      <c r="Q101" s="51"/>
    </row>
    <row r="102" spans="1:17" ht="13.5" thickBot="1">
      <c r="A102" s="64"/>
      <c r="B102" s="58" t="s">
        <v>16</v>
      </c>
      <c r="C102" s="41"/>
      <c r="D102" s="41"/>
      <c r="E102" s="41"/>
      <c r="F102" s="41"/>
      <c r="G102" s="41"/>
      <c r="H102" s="41"/>
      <c r="I102" s="42"/>
      <c r="J102" s="42"/>
      <c r="K102" s="28">
        <f>SUM(I94:I100)</f>
        <v>17578.079999999998</v>
      </c>
      <c r="M102" s="51"/>
      <c r="N102" s="51"/>
      <c r="O102" s="366"/>
      <c r="P102" s="366"/>
      <c r="Q102" s="51"/>
    </row>
    <row r="103" spans="1:17" ht="13.5" thickBot="1">
      <c r="A103" s="2"/>
      <c r="B103" s="35" t="s">
        <v>44</v>
      </c>
      <c r="C103" s="3"/>
      <c r="D103" s="3"/>
      <c r="E103" s="3"/>
      <c r="F103" s="3"/>
      <c r="G103" s="3"/>
      <c r="H103" s="3"/>
      <c r="K103" s="28">
        <v>5000</v>
      </c>
      <c r="M103" s="51"/>
      <c r="N103" s="51"/>
      <c r="O103" s="366"/>
      <c r="P103" s="366"/>
      <c r="Q103" s="51"/>
    </row>
    <row r="104" spans="1:17" ht="12.75">
      <c r="A104" s="65" t="s">
        <v>91</v>
      </c>
      <c r="B104" s="66"/>
      <c r="C104" s="11"/>
      <c r="D104" s="11"/>
      <c r="E104" s="11"/>
      <c r="F104" s="11"/>
      <c r="G104" s="11"/>
      <c r="H104" s="11"/>
      <c r="I104" s="12">
        <f>K104/(K4+K19)</f>
        <v>0.10905177371331348</v>
      </c>
      <c r="J104" s="12"/>
      <c r="K104" s="67">
        <f>SUM(K31:K103)</f>
        <v>384571.08</v>
      </c>
      <c r="M104" s="51"/>
      <c r="N104" s="51"/>
      <c r="O104" s="366"/>
      <c r="P104" s="366"/>
      <c r="Q104" s="51"/>
    </row>
    <row r="105" spans="1:17" ht="12.75">
      <c r="A105" s="2"/>
      <c r="B105" s="3"/>
      <c r="C105" s="3"/>
      <c r="D105" s="3"/>
      <c r="E105" s="3"/>
      <c r="F105" s="3"/>
      <c r="G105" s="3"/>
      <c r="H105" s="3"/>
      <c r="K105" s="4"/>
      <c r="M105" s="51"/>
      <c r="N105" s="51"/>
      <c r="O105" s="366"/>
      <c r="P105" s="366"/>
      <c r="Q105" s="51"/>
    </row>
    <row r="106" spans="1:17" ht="13.5" thickBot="1">
      <c r="A106" s="2"/>
      <c r="B106" s="3"/>
      <c r="C106" s="3"/>
      <c r="D106" s="3"/>
      <c r="E106" s="3"/>
      <c r="F106" s="3"/>
      <c r="G106" s="3"/>
      <c r="H106" s="3"/>
      <c r="K106" s="4"/>
      <c r="M106" s="51"/>
      <c r="N106" s="51"/>
      <c r="O106" s="366"/>
      <c r="P106" s="366"/>
      <c r="Q106" s="51"/>
    </row>
    <row r="107" spans="1:17" ht="15.75" thickBot="1" thickTop="1">
      <c r="A107" s="68" t="s">
        <v>92</v>
      </c>
      <c r="B107" s="69"/>
      <c r="C107" s="70"/>
      <c r="D107" s="70"/>
      <c r="E107" s="70"/>
      <c r="F107" s="70"/>
      <c r="G107" s="70"/>
      <c r="H107" s="70"/>
      <c r="I107" s="71"/>
      <c r="J107" s="71"/>
      <c r="K107" s="72">
        <f>SUM(K4:K102)</f>
        <v>3906071.08</v>
      </c>
      <c r="M107" s="51"/>
      <c r="N107" s="51"/>
      <c r="O107" s="368"/>
      <c r="P107" s="366"/>
      <c r="Q107" s="51"/>
    </row>
    <row r="108" spans="13:17" ht="13.5" thickTop="1">
      <c r="M108" s="51"/>
      <c r="N108" s="51"/>
      <c r="O108" s="51"/>
      <c r="P108" s="51"/>
      <c r="Q108" s="51"/>
    </row>
    <row r="109" spans="13:17" ht="12.75">
      <c r="M109" s="51"/>
      <c r="N109" s="51"/>
      <c r="O109" s="51"/>
      <c r="P109" s="51"/>
      <c r="Q109" s="51"/>
    </row>
  </sheetData>
  <sheetProtection selectLockedCells="1" selectUnlockedCells="1"/>
  <mergeCells count="2">
    <mergeCell ref="A1:K1"/>
    <mergeCell ref="A3:K3"/>
  </mergeCells>
  <hyperlinks>
    <hyperlink ref="A64" r:id="rId1" display="http://www.portlandtransportation.org/SystemDevelopmentCharge/Rates.htm"/>
    <hyperlink ref="A66" r:id="rId2" display="http://www.portlandparks.org/Planning/SystemDevCharge.htm"/>
  </hyperlinks>
  <printOptions/>
  <pageMargins left="0.75" right="0.75" top="1" bottom="1" header="0.511805555555556" footer="0.511805555555556"/>
  <pageSetup horizontalDpi="600" verticalDpi="600" orientation="portrait" paperSize="3" scale="70"/>
</worksheet>
</file>

<file path=xl/worksheets/sheet2.xml><?xml version="1.0" encoding="utf-8"?>
<worksheet xmlns="http://schemas.openxmlformats.org/spreadsheetml/2006/main" xmlns:r="http://schemas.openxmlformats.org/officeDocument/2006/relationships">
  <sheetPr>
    <pageSetUpPr fitToPage="1"/>
  </sheetPr>
  <dimension ref="A1:U92"/>
  <sheetViews>
    <sheetView tabSelected="1" zoomScale="80" zoomScaleNormal="80" zoomScalePageLayoutView="0" workbookViewId="0" topLeftCell="A1">
      <selection activeCell="P26" sqref="P26"/>
    </sheetView>
  </sheetViews>
  <sheetFormatPr defaultColWidth="8.8515625" defaultRowHeight="12.75"/>
  <cols>
    <col min="1" max="1" width="33.00390625" style="0" customWidth="1"/>
    <col min="2" max="2" width="7.421875" style="0" customWidth="1"/>
    <col min="3" max="3" width="12.7109375" style="0" customWidth="1"/>
    <col min="4" max="4" width="14.421875" style="0" customWidth="1"/>
    <col min="5" max="5" width="12.421875" style="0" customWidth="1"/>
    <col min="6" max="6" width="20.00390625" style="0" customWidth="1"/>
    <col min="7" max="7" width="29.421875" style="0" customWidth="1"/>
    <col min="8" max="8" width="12.421875" style="0" customWidth="1"/>
    <col min="9" max="9" width="12.7109375" style="0" customWidth="1"/>
    <col min="10" max="10" width="12.8515625" style="0" customWidth="1"/>
    <col min="11" max="17" width="12.7109375" style="0" customWidth="1"/>
    <col min="18" max="18" width="12.8515625" style="0" customWidth="1"/>
  </cols>
  <sheetData>
    <row r="1" spans="1:9" ht="23.25" customHeight="1">
      <c r="A1" s="386" t="s">
        <v>238</v>
      </c>
      <c r="B1" s="386"/>
      <c r="C1" s="386"/>
      <c r="D1" s="386"/>
      <c r="E1" s="386"/>
      <c r="F1" s="386"/>
      <c r="G1" s="386"/>
      <c r="H1" s="386"/>
      <c r="I1" s="386"/>
    </row>
    <row r="2" spans="1:9" ht="12.75" customHeight="1">
      <c r="A2" s="73"/>
      <c r="B2" s="74"/>
      <c r="C2" s="74"/>
      <c r="D2" s="74"/>
      <c r="E2" s="74"/>
      <c r="F2" s="74"/>
      <c r="G2" s="74"/>
      <c r="H2" s="74"/>
      <c r="I2" s="75"/>
    </row>
    <row r="3" spans="1:9" ht="12.75" customHeight="1">
      <c r="A3" s="387">
        <v>42414</v>
      </c>
      <c r="B3" s="387"/>
      <c r="C3" s="387"/>
      <c r="D3" s="387"/>
      <c r="E3" s="387"/>
      <c r="F3" s="387"/>
      <c r="G3" s="387"/>
      <c r="H3" s="387"/>
      <c r="I3" s="387"/>
    </row>
    <row r="4" ht="4.5" customHeight="1"/>
    <row r="5" spans="1:19" ht="12.75">
      <c r="A5" s="384" t="s">
        <v>93</v>
      </c>
      <c r="B5" s="384"/>
      <c r="C5" s="384"/>
      <c r="D5" s="384"/>
      <c r="E5" s="384"/>
      <c r="G5" s="384" t="s">
        <v>94</v>
      </c>
      <c r="H5" s="384"/>
      <c r="I5" s="384"/>
      <c r="K5" s="51"/>
      <c r="L5" s="385"/>
      <c r="M5" s="385"/>
      <c r="N5" s="385"/>
      <c r="O5" s="51"/>
      <c r="P5" s="51"/>
      <c r="Q5" s="51"/>
      <c r="R5" s="51"/>
      <c r="S5" s="51"/>
    </row>
    <row r="6" spans="1:19" ht="15.75">
      <c r="A6" s="77" t="s">
        <v>95</v>
      </c>
      <c r="B6" s="78"/>
      <c r="C6" s="79"/>
      <c r="D6" s="79"/>
      <c r="E6" s="80">
        <v>21200</v>
      </c>
      <c r="G6" s="81"/>
      <c r="H6" s="82"/>
      <c r="I6" s="83"/>
      <c r="K6" s="51"/>
      <c r="L6" s="84"/>
      <c r="M6" s="51"/>
      <c r="N6" s="85"/>
      <c r="O6" s="51"/>
      <c r="P6" s="86"/>
      <c r="Q6" s="51"/>
      <c r="R6" s="51"/>
      <c r="S6" s="51"/>
    </row>
    <row r="7" spans="1:21" ht="12.75">
      <c r="A7" s="87"/>
      <c r="B7" s="87"/>
      <c r="C7" s="88"/>
      <c r="D7" s="88" t="s">
        <v>213</v>
      </c>
      <c r="E7" s="89">
        <v>1</v>
      </c>
      <c r="G7" s="90" t="s">
        <v>96</v>
      </c>
      <c r="H7" s="3"/>
      <c r="I7" s="91">
        <v>0.06</v>
      </c>
      <c r="K7" s="51"/>
      <c r="L7" s="92"/>
      <c r="M7" s="93"/>
      <c r="N7" s="94"/>
      <c r="O7" s="93"/>
      <c r="P7" s="95"/>
      <c r="Q7" s="51"/>
      <c r="R7" s="95"/>
      <c r="S7" s="95"/>
      <c r="U7" s="93"/>
    </row>
    <row r="8" spans="1:19" ht="12.75">
      <c r="A8" s="315" t="s">
        <v>214</v>
      </c>
      <c r="B8" s="51">
        <v>5</v>
      </c>
      <c r="C8" s="3" t="s">
        <v>53</v>
      </c>
      <c r="D8" s="380">
        <f>E8/B8</f>
        <v>1076</v>
      </c>
      <c r="E8" s="106">
        <f>1183+1038+775+1225+1159</f>
        <v>5380</v>
      </c>
      <c r="F8" s="335"/>
      <c r="G8" s="90" t="s">
        <v>97</v>
      </c>
      <c r="H8" s="3"/>
      <c r="I8" s="98">
        <v>60</v>
      </c>
      <c r="K8" s="51"/>
      <c r="L8" s="95"/>
      <c r="M8" s="95"/>
      <c r="N8" s="99"/>
      <c r="O8" s="95"/>
      <c r="P8" s="95"/>
      <c r="Q8" s="95"/>
      <c r="R8" s="95"/>
      <c r="S8" s="95"/>
    </row>
    <row r="9" spans="1:19" ht="12.75">
      <c r="A9" s="316"/>
      <c r="B9" s="3"/>
      <c r="C9" s="3"/>
      <c r="D9" s="380"/>
      <c r="E9" s="106"/>
      <c r="F9" s="335"/>
      <c r="G9" s="100" t="s">
        <v>233</v>
      </c>
      <c r="H9" s="101"/>
      <c r="I9" s="102">
        <v>1250000</v>
      </c>
      <c r="J9" s="101"/>
      <c r="K9" s="51"/>
      <c r="L9" s="92"/>
      <c r="M9" s="95"/>
      <c r="N9" s="103"/>
      <c r="O9" s="103"/>
      <c r="P9" s="95"/>
      <c r="Q9" s="95"/>
      <c r="R9" s="95"/>
      <c r="S9" s="95"/>
    </row>
    <row r="10" spans="1:19" ht="12.75">
      <c r="A10" s="316" t="s">
        <v>235</v>
      </c>
      <c r="B10">
        <v>6</v>
      </c>
      <c r="C10" t="s">
        <v>53</v>
      </c>
      <c r="D10" s="381">
        <f>E10/B10</f>
        <v>1694.3333333333333</v>
      </c>
      <c r="E10" s="106">
        <f>1036+1190+2641+2315+1928+1056</f>
        <v>10166</v>
      </c>
      <c r="F10" s="375"/>
      <c r="G10" s="100" t="s">
        <v>98</v>
      </c>
      <c r="H10" s="3"/>
      <c r="I10" s="107">
        <f>I21</f>
        <v>5533840.000000001</v>
      </c>
      <c r="K10" s="51"/>
      <c r="L10" s="92"/>
      <c r="M10" s="95"/>
      <c r="N10" s="108"/>
      <c r="O10" s="95"/>
      <c r="P10" s="95"/>
      <c r="Q10" s="95"/>
      <c r="R10" s="95"/>
      <c r="S10" s="95"/>
    </row>
    <row r="11" spans="1:19" ht="12.75">
      <c r="A11" s="316"/>
      <c r="C11" s="317"/>
      <c r="E11" s="106"/>
      <c r="F11" s="335"/>
      <c r="G11" s="90" t="s">
        <v>100</v>
      </c>
      <c r="H11" s="3"/>
      <c r="I11" s="112">
        <v>1</v>
      </c>
      <c r="J11" t="s">
        <v>101</v>
      </c>
      <c r="K11" s="51"/>
      <c r="L11" s="92"/>
      <c r="M11" s="95"/>
      <c r="N11" s="92"/>
      <c r="O11" s="95"/>
      <c r="P11" s="95"/>
      <c r="Q11" s="95"/>
      <c r="R11" s="95"/>
      <c r="S11" s="95"/>
    </row>
    <row r="12" spans="1:19" ht="12" customHeight="1">
      <c r="A12" s="316"/>
      <c r="D12" s="376"/>
      <c r="E12" s="106"/>
      <c r="F12" s="335"/>
      <c r="G12" s="90"/>
      <c r="H12" s="3"/>
      <c r="I12" s="112"/>
      <c r="K12" s="51"/>
      <c r="L12" s="92"/>
      <c r="M12" s="109"/>
      <c r="N12" s="110"/>
      <c r="O12" s="111"/>
      <c r="P12" s="109"/>
      <c r="Q12" s="51"/>
      <c r="R12" s="51"/>
      <c r="S12" s="51"/>
    </row>
    <row r="13" spans="1:19" ht="12.75">
      <c r="A13" s="319"/>
      <c r="B13" s="3"/>
      <c r="C13" s="119"/>
      <c r="D13" s="3"/>
      <c r="E13" s="97"/>
      <c r="F13" s="335"/>
      <c r="G13" s="115" t="s">
        <v>102</v>
      </c>
      <c r="H13" s="116"/>
      <c r="I13" s="117">
        <f>I7*I9*I11</f>
        <v>75000</v>
      </c>
      <c r="K13" s="51"/>
      <c r="L13" s="92"/>
      <c r="M13" s="109"/>
      <c r="N13" s="113"/>
      <c r="O13" s="111"/>
      <c r="P13" s="109"/>
      <c r="Q13" s="51"/>
      <c r="R13" s="51"/>
      <c r="S13" s="51"/>
    </row>
    <row r="14" spans="1:19" ht="12.75">
      <c r="A14" s="325" t="s">
        <v>220</v>
      </c>
      <c r="B14" s="326"/>
      <c r="C14" s="327"/>
      <c r="D14" s="326"/>
      <c r="E14" s="328">
        <f>4*20.5*18</f>
        <v>1476</v>
      </c>
      <c r="J14" s="3"/>
      <c r="K14" s="51"/>
      <c r="L14" s="92"/>
      <c r="M14" s="109"/>
      <c r="N14" s="113"/>
      <c r="O14" s="111"/>
      <c r="P14" s="109"/>
      <c r="Q14" s="51"/>
      <c r="R14" s="51"/>
      <c r="S14" s="51"/>
    </row>
    <row r="15" spans="1:19" ht="12.75">
      <c r="A15" s="318"/>
      <c r="C15" s="119"/>
      <c r="D15" s="3"/>
      <c r="E15" s="324"/>
      <c r="G15" s="384" t="s">
        <v>230</v>
      </c>
      <c r="H15" s="384"/>
      <c r="I15" s="384"/>
      <c r="J15" s="321"/>
      <c r="K15" s="51"/>
      <c r="L15" s="354"/>
      <c r="M15" s="109"/>
      <c r="N15" s="113"/>
      <c r="O15" s="111"/>
      <c r="P15" s="109"/>
      <c r="Q15" s="118"/>
      <c r="R15" s="118"/>
      <c r="S15" s="118"/>
    </row>
    <row r="16" spans="1:19" ht="12.75">
      <c r="A16" s="321" t="s">
        <v>204</v>
      </c>
      <c r="B16">
        <f>SUM(B8:B15)</f>
        <v>11</v>
      </c>
      <c r="C16" s="317" t="s">
        <v>53</v>
      </c>
      <c r="E16" s="97"/>
      <c r="G16" s="90"/>
      <c r="H16" s="121" t="s">
        <v>103</v>
      </c>
      <c r="I16" s="352" t="s">
        <v>104</v>
      </c>
      <c r="J16" s="321"/>
      <c r="K16" s="51"/>
      <c r="L16" s="105"/>
      <c r="M16" s="109"/>
      <c r="N16" s="120"/>
      <c r="O16" s="111"/>
      <c r="P16" s="109"/>
      <c r="Q16" s="51"/>
      <c r="R16" s="51"/>
      <c r="S16" s="51"/>
    </row>
    <row r="17" spans="1:19" ht="12.75">
      <c r="A17" s="123" t="s">
        <v>106</v>
      </c>
      <c r="B17" s="123"/>
      <c r="C17" s="3"/>
      <c r="D17" s="3"/>
      <c r="E17" s="97">
        <f>E18/E19</f>
        <v>17917.894736842107</v>
      </c>
      <c r="F17" s="97"/>
      <c r="G17" s="100" t="s">
        <v>105</v>
      </c>
      <c r="H17" s="122">
        <f>-PV(H18/12,H19*12,H24/H20/12,0)</f>
        <v>4057002.138239672</v>
      </c>
      <c r="I17" s="122">
        <f>I21*I22</f>
        <v>3043612.000000001</v>
      </c>
      <c r="J17" s="321"/>
      <c r="K17" s="3"/>
      <c r="L17" s="105"/>
      <c r="M17" s="109"/>
      <c r="N17" s="120"/>
      <c r="O17" s="111"/>
      <c r="P17" s="109"/>
      <c r="Q17" s="51"/>
      <c r="R17" s="51"/>
      <c r="S17" s="51"/>
    </row>
    <row r="18" spans="1:19" ht="12.75">
      <c r="A18" s="114" t="s">
        <v>107</v>
      </c>
      <c r="B18" s="123"/>
      <c r="C18" s="123"/>
      <c r="D18" s="123"/>
      <c r="E18" s="97">
        <f>SUM(E8:E14)</f>
        <v>17022</v>
      </c>
      <c r="G18" s="90" t="s">
        <v>96</v>
      </c>
      <c r="H18" s="124">
        <v>0.055</v>
      </c>
      <c r="I18" s="353">
        <f>H18</f>
        <v>0.055</v>
      </c>
      <c r="J18" s="321"/>
      <c r="K18" s="3"/>
      <c r="L18" s="3"/>
      <c r="M18" s="357"/>
      <c r="N18" s="358"/>
      <c r="O18" s="111"/>
      <c r="P18" s="109"/>
      <c r="Q18" s="51"/>
      <c r="R18" s="51"/>
      <c r="S18" s="51"/>
    </row>
    <row r="19" spans="1:19" ht="13.5" customHeight="1">
      <c r="A19" s="125" t="s">
        <v>109</v>
      </c>
      <c r="B19" s="125"/>
      <c r="C19" s="87"/>
      <c r="D19" s="87"/>
      <c r="E19" s="126">
        <v>0.95</v>
      </c>
      <c r="G19" s="90" t="s">
        <v>108</v>
      </c>
      <c r="H19">
        <v>25</v>
      </c>
      <c r="I19" s="354"/>
      <c r="J19" s="321"/>
      <c r="K19" s="3"/>
      <c r="L19" s="3"/>
      <c r="M19" s="357"/>
      <c r="N19" s="358"/>
      <c r="O19" s="111"/>
      <c r="P19" s="109"/>
      <c r="Q19" s="51"/>
      <c r="R19" s="51"/>
      <c r="S19" s="51"/>
    </row>
    <row r="20" spans="1:19" ht="12.75">
      <c r="A20" s="128" t="s">
        <v>215</v>
      </c>
      <c r="B20" s="129">
        <v>25</v>
      </c>
      <c r="C20" s="130">
        <f>B20/12</f>
        <v>2.0833333333333335</v>
      </c>
      <c r="D20" s="130" t="s">
        <v>111</v>
      </c>
      <c r="E20" s="131">
        <f>C20*D8</f>
        <v>2241.666666666667</v>
      </c>
      <c r="G20" s="90" t="s">
        <v>110</v>
      </c>
      <c r="H20" s="127">
        <v>1.25</v>
      </c>
      <c r="I20" s="354"/>
      <c r="J20" s="321"/>
      <c r="K20" s="3"/>
      <c r="L20" s="3"/>
      <c r="M20" s="357"/>
      <c r="N20" s="358"/>
      <c r="O20" s="111"/>
      <c r="P20" s="109"/>
      <c r="Q20" s="51"/>
      <c r="R20" s="51"/>
      <c r="S20" s="51"/>
    </row>
    <row r="21" spans="1:19" ht="12.75">
      <c r="A21" s="128" t="s">
        <v>236</v>
      </c>
      <c r="B21" s="129">
        <v>22</v>
      </c>
      <c r="C21" s="130">
        <f>B21/12</f>
        <v>1.8333333333333333</v>
      </c>
      <c r="D21" s="130" t="s">
        <v>111</v>
      </c>
      <c r="E21" s="131">
        <f>C21*E10/B10</f>
        <v>3106.2777777777774</v>
      </c>
      <c r="G21" s="90" t="s">
        <v>98</v>
      </c>
      <c r="I21" s="355">
        <f>I24/I25</f>
        <v>5533840.000000001</v>
      </c>
      <c r="J21" s="321"/>
      <c r="K21" s="359"/>
      <c r="L21" s="3"/>
      <c r="M21" s="357"/>
      <c r="N21" s="358"/>
      <c r="O21" s="111"/>
      <c r="P21" s="109"/>
      <c r="Q21" s="51"/>
      <c r="R21" s="51"/>
      <c r="S21" s="51"/>
    </row>
    <row r="22" spans="1:19" ht="12.75">
      <c r="A22" s="128"/>
      <c r="B22" s="129"/>
      <c r="C22" s="130"/>
      <c r="D22" s="130"/>
      <c r="E22" s="131"/>
      <c r="G22" s="90" t="s">
        <v>99</v>
      </c>
      <c r="I22" s="356">
        <v>0.55</v>
      </c>
      <c r="J22" s="322"/>
      <c r="K22" s="51"/>
      <c r="L22" s="95"/>
      <c r="M22" s="357"/>
      <c r="N22" s="358"/>
      <c r="O22" s="76"/>
      <c r="P22" s="51"/>
      <c r="Q22" s="51"/>
      <c r="R22" s="51"/>
      <c r="S22" s="51"/>
    </row>
    <row r="23" spans="1:19" ht="12.75">
      <c r="A23" s="128" t="s">
        <v>219</v>
      </c>
      <c r="B23" s="129">
        <f>B21</f>
        <v>22</v>
      </c>
      <c r="C23" s="130">
        <f>B23/12</f>
        <v>1.8333333333333333</v>
      </c>
      <c r="D23" s="130" t="s">
        <v>111</v>
      </c>
      <c r="E23" s="131">
        <f>C23*E14</f>
        <v>2706</v>
      </c>
      <c r="G23" s="90" t="s">
        <v>112</v>
      </c>
      <c r="H23" s="134"/>
      <c r="I23" s="355"/>
      <c r="J23" s="363"/>
      <c r="K23" s="51"/>
      <c r="L23" s="95"/>
      <c r="M23" s="360"/>
      <c r="N23" s="358"/>
      <c r="O23" s="76"/>
      <c r="P23" s="51"/>
      <c r="Q23" s="51"/>
      <c r="R23" s="51"/>
      <c r="S23" s="51"/>
    </row>
    <row r="24" spans="1:19" ht="12.75">
      <c r="A24" s="128"/>
      <c r="B24" s="129"/>
      <c r="C24" s="130"/>
      <c r="D24" s="130"/>
      <c r="E24" s="131"/>
      <c r="G24" s="90" t="s">
        <v>113</v>
      </c>
      <c r="H24" s="136">
        <f>M68</f>
        <v>373703.14038782404</v>
      </c>
      <c r="I24" s="122">
        <f>E70</f>
        <v>332030.4</v>
      </c>
      <c r="J24" s="364"/>
      <c r="K24" s="132"/>
      <c r="L24" s="95"/>
      <c r="M24" s="95"/>
      <c r="N24" s="111"/>
      <c r="O24" s="111"/>
      <c r="P24" s="51"/>
      <c r="Q24" s="51"/>
      <c r="R24" s="51"/>
      <c r="S24" s="51"/>
    </row>
    <row r="25" spans="1:19" ht="12.75">
      <c r="A25" s="128"/>
      <c r="B25" s="139"/>
      <c r="C25" s="135"/>
      <c r="D25" s="138"/>
      <c r="E25" s="140"/>
      <c r="G25" s="90" t="s">
        <v>114</v>
      </c>
      <c r="I25" s="361">
        <v>0.06</v>
      </c>
      <c r="J25" s="321"/>
      <c r="L25" s="95"/>
      <c r="M25" s="95"/>
      <c r="N25" s="76"/>
      <c r="O25" s="76"/>
      <c r="P25" s="51"/>
      <c r="Q25" s="51"/>
      <c r="R25" s="51"/>
      <c r="S25" s="51"/>
    </row>
    <row r="26" spans="1:19" ht="12.75">
      <c r="A26" s="128" t="s">
        <v>117</v>
      </c>
      <c r="B26" s="133"/>
      <c r="C26" s="144">
        <v>0</v>
      </c>
      <c r="D26" s="135"/>
      <c r="E26" s="145"/>
      <c r="G26" s="100" t="s">
        <v>115</v>
      </c>
      <c r="H26" s="136">
        <f>MIN(H17:I17)</f>
        <v>3043612.000000001</v>
      </c>
      <c r="I26" s="3"/>
      <c r="J26" s="321"/>
      <c r="L26" s="95"/>
      <c r="M26" s="137"/>
      <c r="N26" s="76"/>
      <c r="O26" s="76"/>
      <c r="P26" s="137"/>
      <c r="Q26" s="51"/>
      <c r="R26" s="51"/>
      <c r="S26" s="51"/>
    </row>
    <row r="27" spans="1:19" ht="12.75">
      <c r="A27" s="149" t="s">
        <v>120</v>
      </c>
      <c r="B27" s="20"/>
      <c r="C27" s="130"/>
      <c r="D27" s="130"/>
      <c r="E27" s="150">
        <v>2200000</v>
      </c>
      <c r="G27" s="115" t="s">
        <v>116</v>
      </c>
      <c r="H27" s="143">
        <f>PMT(H18/12,H19*12,H26,0)*12</f>
        <v>-224285.28726693487</v>
      </c>
      <c r="I27" s="362"/>
      <c r="J27" s="321"/>
      <c r="L27" s="51"/>
      <c r="M27" s="95"/>
      <c r="N27" s="76"/>
      <c r="O27" s="76"/>
      <c r="P27" s="51"/>
      <c r="Q27" s="51"/>
      <c r="R27" s="51"/>
      <c r="S27" s="51"/>
    </row>
    <row r="28" spans="1:19" ht="12.75">
      <c r="A28" s="149"/>
      <c r="B28" s="138"/>
      <c r="C28" s="152"/>
      <c r="D28" s="152"/>
      <c r="E28" s="153"/>
      <c r="F28" s="141"/>
      <c r="M28" s="95"/>
      <c r="N28" s="142"/>
      <c r="O28" s="142"/>
      <c r="P28" s="51"/>
      <c r="Q28" s="51"/>
      <c r="R28" s="51"/>
      <c r="S28" s="51"/>
    </row>
    <row r="29" spans="1:19" ht="12.75">
      <c r="A29" s="90"/>
      <c r="B29" s="3"/>
      <c r="C29" s="123"/>
      <c r="D29" s="123"/>
      <c r="E29" s="154"/>
      <c r="G29" s="384" t="s">
        <v>118</v>
      </c>
      <c r="H29" s="384"/>
      <c r="I29" s="384"/>
      <c r="L29" s="51"/>
      <c r="M29" s="51"/>
      <c r="N29" s="51"/>
      <c r="O29" s="51"/>
      <c r="P29" s="51"/>
      <c r="Q29" s="51"/>
      <c r="R29" s="51"/>
      <c r="S29" s="51"/>
    </row>
    <row r="30" spans="1:19" ht="12.75">
      <c r="A30" s="90"/>
      <c r="B30" s="3"/>
      <c r="C30" s="157"/>
      <c r="D30" s="157"/>
      <c r="E30" s="338"/>
      <c r="G30" s="77" t="s">
        <v>119</v>
      </c>
      <c r="H30" s="78"/>
      <c r="I30" s="146">
        <f>E47</f>
        <v>3906071.08</v>
      </c>
      <c r="K30" s="373"/>
      <c r="L30" s="51"/>
      <c r="M30" s="51"/>
      <c r="N30" s="51"/>
      <c r="O30" s="51"/>
      <c r="P30" s="51"/>
      <c r="Q30" s="51"/>
      <c r="R30" s="51"/>
      <c r="S30" s="51"/>
    </row>
    <row r="31" spans="1:19" ht="12.75">
      <c r="A31" s="314" t="s">
        <v>123</v>
      </c>
      <c r="B31" s="314"/>
      <c r="C31" s="314"/>
      <c r="D31" s="314"/>
      <c r="E31" s="314"/>
      <c r="G31" s="316" t="s">
        <v>234</v>
      </c>
      <c r="H31" s="3"/>
      <c r="I31" s="147">
        <f>-I9</f>
        <v>-1250000</v>
      </c>
      <c r="K31" s="374"/>
      <c r="L31" s="93"/>
      <c r="M31" s="51"/>
      <c r="N31" s="51"/>
      <c r="O31" s="51"/>
      <c r="P31" s="51"/>
      <c r="Q31" s="51"/>
      <c r="R31" s="51"/>
      <c r="S31" s="51"/>
    </row>
    <row r="32" spans="1:19" ht="12.75">
      <c r="A32" s="158" t="s">
        <v>124</v>
      </c>
      <c r="B32" s="159"/>
      <c r="C32" s="160">
        <f>E32/E6</f>
        <v>122.64150943396227</v>
      </c>
      <c r="D32" s="160" t="s">
        <v>125</v>
      </c>
      <c r="E32" s="161">
        <v>2600000</v>
      </c>
      <c r="G32" s="316" t="s">
        <v>225</v>
      </c>
      <c r="H32" s="3"/>
      <c r="I32" s="148">
        <v>-1200000</v>
      </c>
      <c r="J32" s="156">
        <v>7369</v>
      </c>
      <c r="K32" s="374" t="s">
        <v>227</v>
      </c>
      <c r="L32" s="95"/>
      <c r="M32" s="51"/>
      <c r="N32" s="51"/>
      <c r="O32" s="51"/>
      <c r="P32" s="51"/>
      <c r="Q32" s="51"/>
      <c r="R32" s="51"/>
      <c r="S32" s="51"/>
    </row>
    <row r="33" spans="1:19" ht="12.75">
      <c r="A33" s="100" t="s">
        <v>216</v>
      </c>
      <c r="B33" s="101"/>
      <c r="C33" s="162">
        <f>E33/E17</f>
        <v>47.438608859123484</v>
      </c>
      <c r="D33" s="162" t="s">
        <v>156</v>
      </c>
      <c r="E33" s="163">
        <v>850000</v>
      </c>
      <c r="G33" s="321" t="s">
        <v>240</v>
      </c>
      <c r="I33" s="148">
        <f>-H70</f>
        <v>-48290.399999999994</v>
      </c>
      <c r="J33" s="321"/>
      <c r="K33" s="374"/>
      <c r="L33" s="95"/>
      <c r="M33" s="51"/>
      <c r="N33" s="51"/>
      <c r="O33" s="51"/>
      <c r="P33" s="51"/>
      <c r="Q33" s="51"/>
      <c r="R33" s="51"/>
      <c r="S33" s="51"/>
    </row>
    <row r="34" spans="1:19" ht="12.75">
      <c r="A34" s="100" t="s">
        <v>126</v>
      </c>
      <c r="B34" s="101"/>
      <c r="C34" s="165">
        <f>'Soft Costs 2'!C17</f>
        <v>0.09</v>
      </c>
      <c r="D34" s="165" t="s">
        <v>127</v>
      </c>
      <c r="E34" s="166">
        <f>'Soft Costs 2'!I17</f>
        <v>76500</v>
      </c>
      <c r="G34" s="104" t="s">
        <v>121</v>
      </c>
      <c r="H34" s="3"/>
      <c r="I34" s="147">
        <f>-E32+E27</f>
        <v>-400000</v>
      </c>
      <c r="K34" s="374"/>
      <c r="L34" s="95"/>
      <c r="M34" s="51"/>
      <c r="N34" s="51"/>
      <c r="O34" s="51"/>
      <c r="P34" s="51"/>
      <c r="Q34" s="51"/>
      <c r="R34" s="51"/>
      <c r="S34" s="51"/>
    </row>
    <row r="35" spans="1:19" ht="12.75">
      <c r="A35" s="170" t="s">
        <v>11</v>
      </c>
      <c r="D35" t="s">
        <v>212</v>
      </c>
      <c r="E35" s="166">
        <v>0</v>
      </c>
      <c r="G35" s="90" t="s">
        <v>122</v>
      </c>
      <c r="H35" s="155">
        <v>0</v>
      </c>
      <c r="I35" s="148">
        <f>H35*-E38</f>
        <v>0</v>
      </c>
      <c r="J35" s="156">
        <f>(E38+I35)/14</f>
        <v>7857.142857142857</v>
      </c>
      <c r="K35" s="378" t="s">
        <v>241</v>
      </c>
      <c r="L35" s="51"/>
      <c r="M35" s="51"/>
      <c r="N35" s="51"/>
      <c r="O35" s="51"/>
      <c r="P35" s="51"/>
      <c r="Q35" s="51"/>
      <c r="R35" s="51"/>
      <c r="S35" s="51"/>
    </row>
    <row r="36" spans="1:19" ht="12.75">
      <c r="A36" s="100" t="s">
        <v>129</v>
      </c>
      <c r="B36" s="101"/>
      <c r="C36" s="169">
        <f>E36/E33</f>
        <v>0.0155</v>
      </c>
      <c r="D36" s="165" t="s">
        <v>127</v>
      </c>
      <c r="E36" s="166">
        <f>'Soft Costs 2'!K31</f>
        <v>13175</v>
      </c>
      <c r="G36" s="315" t="s">
        <v>202</v>
      </c>
      <c r="H36" s="155">
        <v>0</v>
      </c>
      <c r="I36" s="148">
        <f>-H36*'Soft Costs 2'!I33</f>
        <v>0</v>
      </c>
      <c r="J36" s="156"/>
      <c r="K36" s="374"/>
      <c r="L36" s="51"/>
      <c r="M36" s="51"/>
      <c r="N36" s="51"/>
      <c r="O36" s="51"/>
      <c r="P36" s="51"/>
      <c r="Q36" s="51"/>
      <c r="R36" s="51"/>
      <c r="S36" s="51"/>
    </row>
    <row r="37" spans="1:19" ht="12.75">
      <c r="A37" s="170" t="s">
        <v>131</v>
      </c>
      <c r="B37" s="95"/>
      <c r="C37" s="169">
        <f>E37/E33</f>
        <v>0.05794117647058823</v>
      </c>
      <c r="D37" s="165" t="s">
        <v>127</v>
      </c>
      <c r="E37" s="166">
        <f>'Soft Costs 2'!K40</f>
        <v>49250</v>
      </c>
      <c r="F37" s="1"/>
      <c r="G37" s="316" t="s">
        <v>203</v>
      </c>
      <c r="H37" s="155">
        <v>0.33</v>
      </c>
      <c r="I37" s="164">
        <f>H37*-E43</f>
        <v>-5800.7663999999995</v>
      </c>
      <c r="K37" s="151"/>
      <c r="L37" s="51"/>
      <c r="M37" s="51"/>
      <c r="N37" s="51"/>
      <c r="O37" s="51"/>
      <c r="P37" s="51"/>
      <c r="Q37" s="51"/>
      <c r="R37" s="51"/>
      <c r="S37" s="51"/>
    </row>
    <row r="38" spans="1:19" ht="12.75">
      <c r="A38" s="100" t="s">
        <v>133</v>
      </c>
      <c r="B38" s="101"/>
      <c r="C38" s="169">
        <f>E38/I21</f>
        <v>0.019877697945730268</v>
      </c>
      <c r="D38" s="172" t="s">
        <v>134</v>
      </c>
      <c r="E38" s="166">
        <f>'Soft Costs 2'!K49</f>
        <v>110000</v>
      </c>
      <c r="F38" s="379"/>
      <c r="G38" s="316" t="s">
        <v>209</v>
      </c>
      <c r="H38" s="3"/>
      <c r="I38" s="148">
        <f>I30+I31+I32+I33+I34+I35+I36+I37-I39</f>
        <v>1979.9136000002036</v>
      </c>
      <c r="K38" s="151"/>
      <c r="M38" s="51"/>
      <c r="N38" s="51"/>
      <c r="O38" s="51"/>
      <c r="P38" s="51"/>
      <c r="Q38" s="51"/>
      <c r="R38" s="51"/>
      <c r="S38" s="51"/>
    </row>
    <row r="39" spans="1:19" ht="12.75">
      <c r="A39" s="100" t="s">
        <v>135</v>
      </c>
      <c r="B39" s="101"/>
      <c r="C39" s="169">
        <f>E39/E33</f>
        <v>0.07647058823529412</v>
      </c>
      <c r="D39" s="165" t="s">
        <v>127</v>
      </c>
      <c r="E39" s="166">
        <f>'Soft Costs 2'!K70</f>
        <v>65000</v>
      </c>
      <c r="F39" s="1"/>
      <c r="G39" s="90" t="s">
        <v>128</v>
      </c>
      <c r="H39" s="168"/>
      <c r="I39" s="349">
        <f>H51+H55+H59</f>
        <v>1000000</v>
      </c>
      <c r="K39" s="3"/>
      <c r="L39" s="3"/>
      <c r="M39" s="51"/>
      <c r="N39" s="51"/>
      <c r="O39" s="51"/>
      <c r="P39" s="51"/>
      <c r="Q39" s="51"/>
      <c r="R39" s="51"/>
      <c r="S39" s="51"/>
    </row>
    <row r="40" spans="1:19" ht="12.75">
      <c r="A40" s="100" t="s">
        <v>137</v>
      </c>
      <c r="B40" s="101"/>
      <c r="C40" s="169">
        <f>E40/E33</f>
        <v>0.010588235294117647</v>
      </c>
      <c r="D40" s="165" t="s">
        <v>127</v>
      </c>
      <c r="E40" s="166">
        <f>'Soft Costs 2'!K77</f>
        <v>9000</v>
      </c>
      <c r="G40" s="90" t="s">
        <v>130</v>
      </c>
      <c r="H40" s="3"/>
      <c r="I40" s="147">
        <f>E70</f>
        <v>332030.4</v>
      </c>
      <c r="K40" s="3"/>
      <c r="L40" s="3"/>
      <c r="N40" s="51"/>
      <c r="O40" s="51"/>
      <c r="P40" s="51"/>
      <c r="Q40" s="51"/>
      <c r="R40" s="51"/>
      <c r="S40" s="51"/>
    </row>
    <row r="41" spans="1:12" ht="12.75">
      <c r="A41" s="100" t="s">
        <v>138</v>
      </c>
      <c r="B41" s="101"/>
      <c r="C41" s="169">
        <f>E41/E33</f>
        <v>0.13596235294117648</v>
      </c>
      <c r="D41" s="165" t="s">
        <v>127</v>
      </c>
      <c r="E41" s="166">
        <f>'Soft Costs 2'!K86</f>
        <v>115568</v>
      </c>
      <c r="F41" s="17"/>
      <c r="G41" s="90" t="s">
        <v>132</v>
      </c>
      <c r="H41" s="3"/>
      <c r="I41" s="147">
        <f>-7369*12</f>
        <v>-88428</v>
      </c>
      <c r="K41" s="365"/>
      <c r="L41" s="3"/>
    </row>
    <row r="42" spans="1:12" ht="13.5" thickBot="1">
      <c r="A42" s="100" t="s">
        <v>139</v>
      </c>
      <c r="B42" s="101"/>
      <c r="C42" s="169">
        <f>E42/E33</f>
        <v>0</v>
      </c>
      <c r="D42" s="165" t="s">
        <v>127</v>
      </c>
      <c r="E42" s="166">
        <f>'Soft Costs 2'!K92</f>
        <v>0</v>
      </c>
      <c r="F42" s="167"/>
      <c r="G42" s="316" t="s">
        <v>228</v>
      </c>
      <c r="H42" s="3"/>
      <c r="I42" s="147">
        <f>J32*-12</f>
        <v>-88428</v>
      </c>
      <c r="K42" s="365"/>
      <c r="L42" s="3"/>
    </row>
    <row r="43" spans="1:12" ht="13.5" thickBot="1">
      <c r="A43" s="259" t="s">
        <v>141</v>
      </c>
      <c r="B43" s="182"/>
      <c r="C43" s="183">
        <f>E43/E33</f>
        <v>0.02068009411764706</v>
      </c>
      <c r="D43" s="183" t="s">
        <v>127</v>
      </c>
      <c r="E43" s="184">
        <f>'Soft Costs 2'!K102</f>
        <v>17578.079999999998</v>
      </c>
      <c r="F43" s="167"/>
      <c r="G43" s="175" t="s">
        <v>136</v>
      </c>
      <c r="H43" s="176"/>
      <c r="I43" s="177">
        <f>SUM(I40:I42)</f>
        <v>155174.40000000002</v>
      </c>
      <c r="K43" s="370"/>
      <c r="L43" s="3"/>
    </row>
    <row r="44" spans="1:11" ht="12.75">
      <c r="A44" s="170" t="s">
        <v>44</v>
      </c>
      <c r="E44" s="166">
        <f>'Soft Costs 2'!K103</f>
        <v>5000</v>
      </c>
      <c r="F44" s="17"/>
      <c r="G44" s="95"/>
      <c r="H44" s="178"/>
      <c r="J44" s="141"/>
      <c r="K44" s="171"/>
    </row>
    <row r="45" spans="1:10" ht="12.75">
      <c r="A45" s="187" t="s">
        <v>144</v>
      </c>
      <c r="B45" s="188"/>
      <c r="C45" s="189">
        <f>SUM(E34:E43)/E17</f>
        <v>25.453385383621196</v>
      </c>
      <c r="D45" s="190" t="s">
        <v>145</v>
      </c>
      <c r="E45" s="191">
        <f>SUM(E35:E44)</f>
        <v>384571.08</v>
      </c>
      <c r="F45" s="173"/>
      <c r="G45" s="179" t="s">
        <v>140</v>
      </c>
      <c r="H45" s="180"/>
      <c r="I45" s="181"/>
      <c r="J45" s="3"/>
    </row>
    <row r="46" spans="1:10" ht="13.5" thickBot="1">
      <c r="A46" s="187" t="s">
        <v>144</v>
      </c>
      <c r="B46" s="188"/>
      <c r="C46" s="195"/>
      <c r="D46" s="196"/>
      <c r="E46" s="197"/>
      <c r="F46" s="174"/>
      <c r="G46" s="100"/>
      <c r="H46" s="158" t="s">
        <v>142</v>
      </c>
      <c r="I46" s="185" t="s">
        <v>143</v>
      </c>
      <c r="J46" s="186"/>
    </row>
    <row r="47" spans="1:10" ht="13.5" thickBot="1">
      <c r="A47" s="203" t="s">
        <v>155</v>
      </c>
      <c r="B47" s="204"/>
      <c r="C47" s="205">
        <f>C32+C33+C45</f>
        <v>195.53350367670694</v>
      </c>
      <c r="D47" s="206" t="s">
        <v>156</v>
      </c>
      <c r="E47" s="207">
        <f>SUM(E32:E43)</f>
        <v>3906071.08</v>
      </c>
      <c r="F47" s="167"/>
      <c r="G47" s="192" t="s">
        <v>245</v>
      </c>
      <c r="H47" s="193">
        <f>-I35-I36-I37</f>
        <v>5800.7663999999995</v>
      </c>
      <c r="I47" s="350">
        <v>0</v>
      </c>
      <c r="J47" s="369"/>
    </row>
    <row r="48" spans="1:17" ht="12.75">
      <c r="A48" s="198"/>
      <c r="B48" s="3"/>
      <c r="C48" s="157"/>
      <c r="D48" s="157"/>
      <c r="E48" s="214"/>
      <c r="F48" s="173"/>
      <c r="G48" s="199"/>
      <c r="H48" s="200" t="s">
        <v>226</v>
      </c>
      <c r="I48" s="200" t="s">
        <v>146</v>
      </c>
      <c r="J48" s="351" t="s">
        <v>147</v>
      </c>
      <c r="K48" s="200" t="s">
        <v>148</v>
      </c>
      <c r="L48" s="200" t="s">
        <v>149</v>
      </c>
      <c r="M48" s="200" t="s">
        <v>150</v>
      </c>
      <c r="N48" s="200" t="s">
        <v>151</v>
      </c>
      <c r="O48" s="200" t="s">
        <v>152</v>
      </c>
      <c r="P48" s="200" t="s">
        <v>153</v>
      </c>
      <c r="Q48" s="201" t="s">
        <v>154</v>
      </c>
    </row>
    <row r="49" spans="1:17" ht="12.75">
      <c r="A49" s="314" t="s">
        <v>157</v>
      </c>
      <c r="B49" s="314"/>
      <c r="C49" s="314"/>
      <c r="D49" s="314"/>
      <c r="E49" s="314"/>
      <c r="F49" s="173"/>
      <c r="G49" s="209" t="s">
        <v>223</v>
      </c>
      <c r="H49" s="210">
        <v>0</v>
      </c>
      <c r="I49" s="211"/>
      <c r="J49" s="212"/>
      <c r="K49" s="212"/>
      <c r="L49" s="212"/>
      <c r="M49" s="212"/>
      <c r="N49" s="212"/>
      <c r="O49" s="212"/>
      <c r="P49" s="212"/>
      <c r="Q49" s="212"/>
    </row>
    <row r="50" spans="1:17" ht="12.75">
      <c r="A50" s="316" t="s">
        <v>217</v>
      </c>
      <c r="B50" s="78"/>
      <c r="C50" s="331">
        <f>B20</f>
        <v>25</v>
      </c>
      <c r="D50" s="79"/>
      <c r="E50" s="219">
        <f>C50*E8</f>
        <v>134500</v>
      </c>
      <c r="F50" s="173"/>
      <c r="G50" s="342"/>
      <c r="H50" s="215">
        <v>0</v>
      </c>
      <c r="I50" s="216">
        <f>I70-I62-I58-I54</f>
        <v>75174.40000000002</v>
      </c>
      <c r="J50" s="217">
        <f>J70-J62-J58-J54</f>
        <v>85135.31200000003</v>
      </c>
      <c r="K50" s="217">
        <f>K70-K62-K58-K54</f>
        <v>95395.05135999998</v>
      </c>
      <c r="L50" s="217">
        <f>L70-L62-L58</f>
        <v>-38037.417099199985</v>
      </c>
      <c r="M50" s="217">
        <f>M70</f>
        <v>113661.49872967295</v>
      </c>
      <c r="N50" s="217">
        <f>N70</f>
        <v>124872.59294130767</v>
      </c>
      <c r="O50" s="217">
        <f>O70</f>
        <v>136420.0199792915</v>
      </c>
      <c r="P50" s="217">
        <f>P70</f>
        <v>148313.86982841478</v>
      </c>
      <c r="Q50" s="217">
        <f>Q70</f>
        <v>160564.5351730118</v>
      </c>
    </row>
    <row r="51" spans="1:17" ht="12.75">
      <c r="A51" s="3" t="s">
        <v>237</v>
      </c>
      <c r="B51" s="3"/>
      <c r="C51" s="332">
        <f>B21</f>
        <v>22</v>
      </c>
      <c r="D51" s="3"/>
      <c r="E51" s="323">
        <f>C51*E10</f>
        <v>223652</v>
      </c>
      <c r="F51" s="173"/>
      <c r="G51" s="192" t="s">
        <v>242</v>
      </c>
      <c r="H51" s="193">
        <v>200000</v>
      </c>
      <c r="I51" s="350">
        <f>H51/-G80</f>
        <v>0.19884653768543797</v>
      </c>
      <c r="J51" s="329"/>
      <c r="K51" s="326"/>
      <c r="L51" s="326"/>
      <c r="M51" s="326"/>
      <c r="N51" s="326"/>
      <c r="O51" s="326"/>
      <c r="P51" s="326"/>
      <c r="Q51" s="330"/>
    </row>
    <row r="52" spans="1:17" ht="12.75">
      <c r="A52" s="321"/>
      <c r="C52" s="333"/>
      <c r="E52" s="323"/>
      <c r="F52" s="377">
        <f>E52/D55</f>
        <v>0</v>
      </c>
      <c r="G52" s="221"/>
      <c r="H52" s="200" t="str">
        <f>H48</f>
        <v>YR 0</v>
      </c>
      <c r="I52" s="200" t="str">
        <f>I48</f>
        <v>YR 1</v>
      </c>
      <c r="J52" s="351" t="str">
        <f>J48</f>
        <v>YR 2</v>
      </c>
      <c r="K52" s="351" t="str">
        <f>K48</f>
        <v>YR 3</v>
      </c>
      <c r="L52" s="351" t="str">
        <f>L48</f>
        <v>YR 4</v>
      </c>
      <c r="M52" s="351"/>
      <c r="N52" s="351"/>
      <c r="O52" s="351"/>
      <c r="P52" s="351"/>
      <c r="Q52" s="371"/>
    </row>
    <row r="53" spans="1:18" ht="12.75">
      <c r="A53" s="321" t="s">
        <v>218</v>
      </c>
      <c r="C53" s="333">
        <f>B23</f>
        <v>22</v>
      </c>
      <c r="E53" s="323">
        <f>C53*E14</f>
        <v>32472</v>
      </c>
      <c r="F53" s="208"/>
      <c r="G53" s="223" t="s">
        <v>224</v>
      </c>
      <c r="H53" s="224">
        <v>0</v>
      </c>
      <c r="I53" s="224">
        <v>0.08</v>
      </c>
      <c r="J53" s="224">
        <v>0.08</v>
      </c>
      <c r="K53" s="224">
        <v>0.08</v>
      </c>
      <c r="L53" s="224">
        <v>0.28</v>
      </c>
      <c r="M53" s="224"/>
      <c r="N53" s="225"/>
      <c r="O53" s="224"/>
      <c r="P53" s="226"/>
      <c r="Q53" s="224"/>
      <c r="R53" s="194"/>
    </row>
    <row r="54" spans="1:18" ht="12.75">
      <c r="A54" s="322"/>
      <c r="B54" s="3"/>
      <c r="C54" s="334"/>
      <c r="D54" s="3"/>
      <c r="E54" s="323"/>
      <c r="G54" s="227"/>
      <c r="H54" s="228">
        <f>H53*H51</f>
        <v>0</v>
      </c>
      <c r="I54" s="228">
        <f>I53*H51</f>
        <v>16000</v>
      </c>
      <c r="J54" s="217">
        <f>I54</f>
        <v>16000</v>
      </c>
      <c r="K54" s="217">
        <f>J54</f>
        <v>16000</v>
      </c>
      <c r="L54" s="217">
        <f>L53*H51</f>
        <v>56000.00000000001</v>
      </c>
      <c r="M54" s="217"/>
      <c r="N54" s="217"/>
      <c r="O54" s="217"/>
      <c r="P54" s="372"/>
      <c r="Q54" s="217"/>
      <c r="R54" s="202"/>
    </row>
    <row r="55" spans="1:19" ht="12.75">
      <c r="A55" s="114" t="s">
        <v>158</v>
      </c>
      <c r="B55" s="3"/>
      <c r="C55" s="332"/>
      <c r="D55" s="230">
        <f>SUM(E50:E54)</f>
        <v>390624</v>
      </c>
      <c r="E55" s="222"/>
      <c r="G55" s="192" t="s">
        <v>243</v>
      </c>
      <c r="H55" s="193">
        <v>600000</v>
      </c>
      <c r="I55" s="350">
        <f>H55/-G80</f>
        <v>0.596539613056314</v>
      </c>
      <c r="J55" s="329"/>
      <c r="K55" s="326"/>
      <c r="L55" s="326"/>
      <c r="M55" s="326"/>
      <c r="N55" s="326"/>
      <c r="O55" s="326"/>
      <c r="P55" s="326"/>
      <c r="Q55" s="330"/>
      <c r="R55" s="202"/>
      <c r="S55" s="213"/>
    </row>
    <row r="56" spans="1:19" ht="12.75">
      <c r="A56" s="316" t="s">
        <v>221</v>
      </c>
      <c r="B56" s="3"/>
      <c r="C56" s="232">
        <v>0.05</v>
      </c>
      <c r="D56" s="232"/>
      <c r="E56" s="222">
        <f>-D55*C56</f>
        <v>-19531.2</v>
      </c>
      <c r="F56" s="220"/>
      <c r="G56" s="199"/>
      <c r="H56" s="200" t="str">
        <f>H52</f>
        <v>YR 0</v>
      </c>
      <c r="I56" s="200" t="str">
        <f>I52</f>
        <v>YR 1</v>
      </c>
      <c r="J56" s="351" t="str">
        <f>J52</f>
        <v>YR 2</v>
      </c>
      <c r="K56" s="351" t="str">
        <f>K52</f>
        <v>YR 3</v>
      </c>
      <c r="L56" s="351" t="str">
        <f>L52</f>
        <v>YR 4</v>
      </c>
      <c r="M56" s="351"/>
      <c r="N56" s="351"/>
      <c r="O56" s="351"/>
      <c r="P56" s="351"/>
      <c r="Q56" s="371"/>
      <c r="R56" s="202"/>
      <c r="S56" s="213"/>
    </row>
    <row r="57" spans="1:19" ht="12.75">
      <c r="A57" s="90"/>
      <c r="B57" s="3"/>
      <c r="C57" s="232"/>
      <c r="D57" s="232"/>
      <c r="E57" s="222"/>
      <c r="G57" s="209" t="s">
        <v>224</v>
      </c>
      <c r="H57" s="210">
        <v>0</v>
      </c>
      <c r="I57" s="211">
        <v>0.08</v>
      </c>
      <c r="J57" s="212">
        <v>0.08</v>
      </c>
      <c r="K57" s="212">
        <v>0.08</v>
      </c>
      <c r="L57" s="212">
        <v>0.28</v>
      </c>
      <c r="M57" s="212"/>
      <c r="N57" s="212"/>
      <c r="O57" s="212"/>
      <c r="P57" s="212"/>
      <c r="Q57" s="212"/>
      <c r="R57" s="202"/>
      <c r="S57" s="218"/>
    </row>
    <row r="58" spans="1:18" ht="12.75">
      <c r="A58" s="104" t="s">
        <v>160</v>
      </c>
      <c r="B58" s="51"/>
      <c r="C58" s="244" t="s">
        <v>161</v>
      </c>
      <c r="D58" s="232"/>
      <c r="E58" s="222">
        <v>0</v>
      </c>
      <c r="G58" s="342"/>
      <c r="H58" s="215">
        <f>H57*H55</f>
        <v>0</v>
      </c>
      <c r="I58" s="216">
        <f>I57*H55</f>
        <v>48000</v>
      </c>
      <c r="J58" s="341">
        <f>I58</f>
        <v>48000</v>
      </c>
      <c r="K58" s="341">
        <f>J58</f>
        <v>48000</v>
      </c>
      <c r="L58" s="341">
        <f>L57*H55</f>
        <v>168000.00000000003</v>
      </c>
      <c r="M58" s="341"/>
      <c r="N58" s="341"/>
      <c r="O58" s="341"/>
      <c r="P58" s="341"/>
      <c r="Q58" s="341"/>
      <c r="R58" s="202"/>
    </row>
    <row r="59" spans="1:18" ht="12.75">
      <c r="A59" s="90"/>
      <c r="B59" s="3"/>
      <c r="C59" s="157"/>
      <c r="D59" s="232"/>
      <c r="E59" s="222"/>
      <c r="G59" s="192" t="s">
        <v>244</v>
      </c>
      <c r="H59" s="193">
        <v>200000</v>
      </c>
      <c r="I59" s="350">
        <f>H59/-G80</f>
        <v>0.19884653768543797</v>
      </c>
      <c r="J59" s="329"/>
      <c r="K59" s="326"/>
      <c r="L59" s="326"/>
      <c r="M59" s="326"/>
      <c r="N59" s="326"/>
      <c r="O59" s="326"/>
      <c r="P59" s="326"/>
      <c r="Q59" s="330"/>
      <c r="R59" s="202"/>
    </row>
    <row r="60" spans="1:18" ht="12.75">
      <c r="A60" s="90" t="s">
        <v>164</v>
      </c>
      <c r="B60" s="3"/>
      <c r="C60" s="245" t="s">
        <v>161</v>
      </c>
      <c r="D60" s="232"/>
      <c r="E60" s="222">
        <v>0</v>
      </c>
      <c r="G60" s="199"/>
      <c r="H60" s="200" t="str">
        <f>H56</f>
        <v>YR 0</v>
      </c>
      <c r="I60" s="200" t="str">
        <f>I56</f>
        <v>YR 1</v>
      </c>
      <c r="J60" s="351" t="str">
        <f>J56</f>
        <v>YR 2</v>
      </c>
      <c r="K60" s="351" t="str">
        <f>K56</f>
        <v>YR 3</v>
      </c>
      <c r="L60" s="351" t="str">
        <f>L56</f>
        <v>YR 4</v>
      </c>
      <c r="M60" s="351"/>
      <c r="N60" s="351"/>
      <c r="O60" s="351"/>
      <c r="P60" s="351"/>
      <c r="Q60" s="371"/>
      <c r="R60" s="229"/>
    </row>
    <row r="61" spans="1:18" ht="12.75">
      <c r="A61" s="90" t="s">
        <v>165</v>
      </c>
      <c r="B61" s="3"/>
      <c r="C61" s="246" t="s">
        <v>161</v>
      </c>
      <c r="D61" s="232"/>
      <c r="E61" s="222">
        <v>0</v>
      </c>
      <c r="G61" s="209" t="s">
        <v>224</v>
      </c>
      <c r="H61" s="210">
        <v>0</v>
      </c>
      <c r="I61" s="211">
        <v>0.08</v>
      </c>
      <c r="J61" s="212">
        <v>0.08</v>
      </c>
      <c r="K61" s="212">
        <v>0.08</v>
      </c>
      <c r="L61" s="212">
        <v>0.28</v>
      </c>
      <c r="M61" s="212"/>
      <c r="N61" s="212"/>
      <c r="O61" s="212"/>
      <c r="P61" s="212"/>
      <c r="Q61" s="212"/>
      <c r="R61" s="231"/>
    </row>
    <row r="62" spans="1:17" ht="12.75">
      <c r="A62" s="198" t="s">
        <v>167</v>
      </c>
      <c r="B62" s="87"/>
      <c r="C62" s="88" t="s">
        <v>161</v>
      </c>
      <c r="D62" s="236"/>
      <c r="E62" s="237"/>
      <c r="G62" s="343"/>
      <c r="H62" s="339">
        <f>H61*H59</f>
        <v>0</v>
      </c>
      <c r="I62" s="340">
        <f>I61*H59</f>
        <v>16000</v>
      </c>
      <c r="J62" s="340">
        <f>J61*H59</f>
        <v>16000</v>
      </c>
      <c r="K62" s="340">
        <f>K61*H59</f>
        <v>16000</v>
      </c>
      <c r="L62" s="340">
        <f>L61*H59</f>
        <v>56000.00000000001</v>
      </c>
      <c r="M62" s="340"/>
      <c r="N62" s="340"/>
      <c r="O62" s="340"/>
      <c r="P62" s="340"/>
      <c r="Q62" s="340"/>
    </row>
    <row r="63" spans="1:5" ht="12.75">
      <c r="A63" s="316" t="s">
        <v>200</v>
      </c>
      <c r="B63" s="3"/>
      <c r="C63" s="96">
        <v>0.03</v>
      </c>
      <c r="D63" s="232"/>
      <c r="E63" s="222">
        <f>-(C63*SUM(E50:E54))</f>
        <v>-11718.72</v>
      </c>
    </row>
    <row r="64" spans="1:17" ht="12.75">
      <c r="A64" s="316" t="s">
        <v>201</v>
      </c>
      <c r="B64" s="3"/>
      <c r="C64" s="96">
        <v>0.02</v>
      </c>
      <c r="D64" s="232"/>
      <c r="E64" s="222">
        <f>-(C64*SUM(E50:E54))</f>
        <v>-7812.4800000000005</v>
      </c>
      <c r="G64" s="233"/>
      <c r="H64" s="200" t="str">
        <f>H60</f>
        <v>YR 0</v>
      </c>
      <c r="I64" s="200" t="str">
        <f>I60</f>
        <v>YR 1</v>
      </c>
      <c r="J64" s="200" t="str">
        <f>J60</f>
        <v>YR 2</v>
      </c>
      <c r="K64" s="200" t="str">
        <f>K60</f>
        <v>YR 3</v>
      </c>
      <c r="L64" s="200" t="str">
        <f>L60</f>
        <v>YR 4</v>
      </c>
      <c r="M64" s="200" t="str">
        <f>M48</f>
        <v>YR 5</v>
      </c>
      <c r="N64" s="200" t="str">
        <f>N48</f>
        <v>YR 6</v>
      </c>
      <c r="O64" s="200" t="str">
        <f>O48</f>
        <v>YR 7</v>
      </c>
      <c r="P64" s="200" t="str">
        <f>P48</f>
        <v>YR 8</v>
      </c>
      <c r="Q64" s="201" t="str">
        <f>Q48</f>
        <v>YR 9</v>
      </c>
    </row>
    <row r="65" spans="1:17" ht="12.75">
      <c r="A65" s="104"/>
      <c r="B65" s="51"/>
      <c r="C65" s="256"/>
      <c r="D65" s="232"/>
      <c r="E65" s="222"/>
      <c r="F65" s="240"/>
      <c r="G65" s="234" t="s">
        <v>205</v>
      </c>
      <c r="H65" s="235">
        <f>D55*0.35</f>
        <v>136718.4</v>
      </c>
      <c r="I65" s="235">
        <f>D55</f>
        <v>390624</v>
      </c>
      <c r="J65" s="235">
        <f aca="true" t="shared" si="0" ref="J65:Q65">I65*103%</f>
        <v>402342.72000000003</v>
      </c>
      <c r="K65" s="235">
        <f t="shared" si="0"/>
        <v>414413.0016</v>
      </c>
      <c r="L65" s="235">
        <f t="shared" si="0"/>
        <v>426845.39164800005</v>
      </c>
      <c r="M65" s="235">
        <f>L65*103%*(1-F52)</f>
        <v>439650.7533974401</v>
      </c>
      <c r="N65" s="235">
        <f t="shared" si="0"/>
        <v>452840.2759993633</v>
      </c>
      <c r="O65" s="235">
        <f t="shared" si="0"/>
        <v>466425.4842793442</v>
      </c>
      <c r="P65" s="235">
        <f t="shared" si="0"/>
        <v>480418.24880772457</v>
      </c>
      <c r="Q65" s="235">
        <f t="shared" si="0"/>
        <v>494830.7962719563</v>
      </c>
    </row>
    <row r="66" spans="1:17" ht="13.5" thickBot="1">
      <c r="A66" s="259" t="s">
        <v>170</v>
      </c>
      <c r="B66" s="41"/>
      <c r="C66" s="260">
        <v>0.05</v>
      </c>
      <c r="D66" s="261"/>
      <c r="E66" s="262">
        <f>-C66*D55</f>
        <v>-19531.2</v>
      </c>
      <c r="F66" s="240"/>
      <c r="G66" s="149" t="s">
        <v>159</v>
      </c>
      <c r="H66" s="238">
        <v>0</v>
      </c>
      <c r="I66" s="238">
        <f>E67</f>
        <v>-58593.600000000006</v>
      </c>
      <c r="J66" s="238">
        <f aca="true" t="shared" si="1" ref="J66:P66">I66*103%</f>
        <v>-60351.40800000001</v>
      </c>
      <c r="K66" s="238">
        <f t="shared" si="1"/>
        <v>-62161.95024000001</v>
      </c>
      <c r="L66" s="238">
        <f t="shared" si="1"/>
        <v>-64026.80874720001</v>
      </c>
      <c r="M66" s="238">
        <f>L66*103%*(1-F52)</f>
        <v>-65947.61300961602</v>
      </c>
      <c r="N66" s="238">
        <f t="shared" si="1"/>
        <v>-67926.0413999045</v>
      </c>
      <c r="O66" s="238">
        <f t="shared" si="1"/>
        <v>-69963.82264190163</v>
      </c>
      <c r="P66" s="238">
        <f t="shared" si="1"/>
        <v>-72062.73732115868</v>
      </c>
      <c r="Q66" s="239">
        <f>P66*103%</f>
        <v>-74224.61944079344</v>
      </c>
    </row>
    <row r="67" spans="1:17" ht="13.5" thickBot="1">
      <c r="A67" s="266" t="s">
        <v>171</v>
      </c>
      <c r="B67" s="267"/>
      <c r="C67" s="268">
        <f>-(E67/D55)</f>
        <v>0.15000000000000002</v>
      </c>
      <c r="D67" s="268"/>
      <c r="E67" s="269">
        <f>SUM(E56:E66)</f>
        <v>-58593.600000000006</v>
      </c>
      <c r="F67" s="240"/>
      <c r="G67" s="241"/>
      <c r="H67" s="242"/>
      <c r="I67" s="242"/>
      <c r="J67" s="242"/>
      <c r="K67" s="242"/>
      <c r="L67" s="242"/>
      <c r="M67" s="242"/>
      <c r="N67" s="242"/>
      <c r="O67" s="242"/>
      <c r="P67" s="242"/>
      <c r="Q67" s="243"/>
    </row>
    <row r="68" spans="1:17" ht="12.75">
      <c r="A68" s="114" t="s">
        <v>173</v>
      </c>
      <c r="B68" s="123"/>
      <c r="E68" s="272">
        <f>E67/E17</f>
        <v>-3.2701163200563976</v>
      </c>
      <c r="F68" s="240"/>
      <c r="G68" s="149" t="s">
        <v>162</v>
      </c>
      <c r="H68" s="238">
        <f>SUM(H65:H67)</f>
        <v>136718.4</v>
      </c>
      <c r="I68" s="238">
        <f aca="true" t="shared" si="2" ref="I68:Q68">SUM(I65:I67)</f>
        <v>332030.4</v>
      </c>
      <c r="J68" s="238">
        <f t="shared" si="2"/>
        <v>341991.31200000003</v>
      </c>
      <c r="K68" s="238">
        <f t="shared" si="2"/>
        <v>352251.05136</v>
      </c>
      <c r="L68" s="238">
        <f t="shared" si="2"/>
        <v>362818.58290080004</v>
      </c>
      <c r="M68" s="238">
        <f t="shared" si="2"/>
        <v>373703.14038782404</v>
      </c>
      <c r="N68" s="238">
        <f t="shared" si="2"/>
        <v>384914.23459945875</v>
      </c>
      <c r="O68" s="238">
        <f t="shared" si="2"/>
        <v>396461.6616374426</v>
      </c>
      <c r="P68" s="238">
        <f t="shared" si="2"/>
        <v>408355.51148656587</v>
      </c>
      <c r="Q68" s="239">
        <f t="shared" si="2"/>
        <v>420606.1768311629</v>
      </c>
    </row>
    <row r="69" spans="1:17" ht="13.5" thickBot="1">
      <c r="A69" s="90"/>
      <c r="B69" s="3"/>
      <c r="E69" s="222"/>
      <c r="F69" s="240"/>
      <c r="G69" s="241" t="s">
        <v>163</v>
      </c>
      <c r="H69" s="242">
        <f>I42</f>
        <v>-88428</v>
      </c>
      <c r="I69" s="242">
        <f>I41+I42</f>
        <v>-176856</v>
      </c>
      <c r="J69" s="242">
        <f aca="true" t="shared" si="3" ref="J69:Q69">I69</f>
        <v>-176856</v>
      </c>
      <c r="K69" s="242">
        <f t="shared" si="3"/>
        <v>-176856</v>
      </c>
      <c r="L69" s="242">
        <f t="shared" si="3"/>
        <v>-176856</v>
      </c>
      <c r="M69" s="242">
        <f>(M75/0.97)*-0.0737</f>
        <v>-260041.6416581511</v>
      </c>
      <c r="N69" s="242">
        <f t="shared" si="3"/>
        <v>-260041.6416581511</v>
      </c>
      <c r="O69" s="242">
        <f t="shared" si="3"/>
        <v>-260041.6416581511</v>
      </c>
      <c r="P69" s="242">
        <f t="shared" si="3"/>
        <v>-260041.6416581511</v>
      </c>
      <c r="Q69" s="243">
        <f t="shared" si="3"/>
        <v>-260041.6416581511</v>
      </c>
    </row>
    <row r="70" spans="1:17" ht="13.5" thickBot="1">
      <c r="A70" s="203" t="s">
        <v>130</v>
      </c>
      <c r="B70" s="204"/>
      <c r="C70" s="279"/>
      <c r="D70" s="279"/>
      <c r="E70" s="280">
        <f>SUM(E50:E66)</f>
        <v>332030.4</v>
      </c>
      <c r="F70" s="240"/>
      <c r="G70" s="149" t="s">
        <v>136</v>
      </c>
      <c r="H70" s="239">
        <f>H68+H69</f>
        <v>48290.399999999994</v>
      </c>
      <c r="I70" s="239">
        <f aca="true" t="shared" si="4" ref="I70:P70">I68+I69</f>
        <v>155174.40000000002</v>
      </c>
      <c r="J70" s="239">
        <f t="shared" si="4"/>
        <v>165135.31200000003</v>
      </c>
      <c r="K70" s="239">
        <f t="shared" si="4"/>
        <v>175395.05135999998</v>
      </c>
      <c r="L70" s="239">
        <f t="shared" si="4"/>
        <v>185962.58290080004</v>
      </c>
      <c r="M70" s="239">
        <f t="shared" si="4"/>
        <v>113661.49872967295</v>
      </c>
      <c r="N70" s="239">
        <f t="shared" si="4"/>
        <v>124872.59294130767</v>
      </c>
      <c r="O70" s="239">
        <f t="shared" si="4"/>
        <v>136420.0199792915</v>
      </c>
      <c r="P70" s="239">
        <f t="shared" si="4"/>
        <v>148313.86982841478</v>
      </c>
      <c r="Q70" s="239">
        <f>Q68+Q69</f>
        <v>160564.5351730118</v>
      </c>
    </row>
    <row r="71" spans="6:17" ht="12.75">
      <c r="F71" s="240"/>
      <c r="G71" s="241" t="s">
        <v>166</v>
      </c>
      <c r="H71" s="247">
        <f>H70/(-I34-I35+I39)</f>
        <v>0.034493142857142854</v>
      </c>
      <c r="I71" s="248">
        <f>I70/(-I34-I35+I39)</f>
        <v>0.11083885714285716</v>
      </c>
      <c r="J71" s="248">
        <f>J70/(-I34-I35+I39)</f>
        <v>0.11795379428571431</v>
      </c>
      <c r="K71" s="248">
        <f>K70/(-I34-I35+I39)</f>
        <v>0.12528217954285714</v>
      </c>
      <c r="L71" s="248">
        <f>L70/(-I34-I35+I39)</f>
        <v>0.1328304163577143</v>
      </c>
      <c r="M71" s="248">
        <f>M70/(-I34-I35+I39)</f>
        <v>0.08118678480690925</v>
      </c>
      <c r="N71" s="248">
        <f>N70/(-I34-I35+I39)</f>
        <v>0.08919470924379119</v>
      </c>
      <c r="O71" s="248">
        <f>O70/(-I34-I35+I39)</f>
        <v>0.09744287141377965</v>
      </c>
      <c r="P71" s="248">
        <f>P70/(-I34-I35+I39)</f>
        <v>0.1059384784488677</v>
      </c>
      <c r="Q71" s="247">
        <f>Q70/(-I34-I35+I39)</f>
        <v>0.11468895369500842</v>
      </c>
    </row>
    <row r="72" spans="6:17" ht="12.75">
      <c r="F72" s="252"/>
      <c r="G72" s="249" t="s">
        <v>168</v>
      </c>
      <c r="H72" s="250">
        <f>-H68/H69</f>
        <v>1.546098520830506</v>
      </c>
      <c r="I72" s="251">
        <f aca="true" t="shared" si="5" ref="I72:Q72">-I68/I69</f>
        <v>1.8774053467227576</v>
      </c>
      <c r="J72" s="251">
        <f t="shared" si="5"/>
        <v>1.9337275071244404</v>
      </c>
      <c r="K72" s="251">
        <f t="shared" si="5"/>
        <v>1.9917393323381734</v>
      </c>
      <c r="L72" s="251">
        <f t="shared" si="5"/>
        <v>2.051491512308319</v>
      </c>
      <c r="M72" s="251">
        <f t="shared" si="5"/>
        <v>1.4370896061296659</v>
      </c>
      <c r="N72" s="251">
        <f t="shared" si="5"/>
        <v>1.4802022943135558</v>
      </c>
      <c r="O72" s="251">
        <f t="shared" si="5"/>
        <v>1.5246083631429628</v>
      </c>
      <c r="P72" s="251">
        <f t="shared" si="5"/>
        <v>1.5703466140372515</v>
      </c>
      <c r="Q72" s="251">
        <f t="shared" si="5"/>
        <v>1.6174570124583694</v>
      </c>
    </row>
    <row r="73" ht="12.75">
      <c r="F73" s="240"/>
    </row>
    <row r="74" spans="6:17" ht="12.75">
      <c r="F74" s="240"/>
      <c r="G74" s="249" t="s">
        <v>169</v>
      </c>
      <c r="H74" s="253">
        <f>I21</f>
        <v>5533840.000000001</v>
      </c>
      <c r="I74" s="253">
        <f aca="true" t="shared" si="6" ref="I74:P74">H74*1.03</f>
        <v>5699855.200000001</v>
      </c>
      <c r="J74" s="253">
        <f t="shared" si="6"/>
        <v>5870850.856000002</v>
      </c>
      <c r="K74" s="253">
        <f t="shared" si="6"/>
        <v>6046976.3816800015</v>
      </c>
      <c r="L74" s="253">
        <f t="shared" si="6"/>
        <v>6228385.673130401</v>
      </c>
      <c r="M74" s="255">
        <f>L74*1.03</f>
        <v>6415237.243324313</v>
      </c>
      <c r="N74" s="253">
        <f>350*(E18-E12)</f>
        <v>5957700</v>
      </c>
      <c r="O74" s="253">
        <f t="shared" si="6"/>
        <v>6136431</v>
      </c>
      <c r="P74" s="254">
        <f t="shared" si="6"/>
        <v>6320523.93</v>
      </c>
      <c r="Q74" s="255">
        <f>P74*1.03</f>
        <v>6510139.6479</v>
      </c>
    </row>
    <row r="75" spans="1:17" ht="12.75">
      <c r="A75" s="171"/>
      <c r="F75" s="213"/>
      <c r="G75" s="257" t="s">
        <v>231</v>
      </c>
      <c r="H75" s="258"/>
      <c r="I75" s="24"/>
      <c r="J75" s="24"/>
      <c r="K75" s="24"/>
      <c r="L75" s="24"/>
      <c r="M75" s="255">
        <f>M74*I22*0.97</f>
        <v>3422529.0693135215</v>
      </c>
      <c r="N75" s="24"/>
      <c r="O75" s="24"/>
      <c r="P75" s="24"/>
      <c r="Q75" s="255">
        <f>Q74*0.93</f>
        <v>6054429.872547001</v>
      </c>
    </row>
    <row r="76" spans="1:17" ht="12.75">
      <c r="A76" s="95"/>
      <c r="G76" s="263" t="s">
        <v>232</v>
      </c>
      <c r="H76" s="264"/>
      <c r="I76" s="265"/>
      <c r="J76" s="265"/>
      <c r="K76" s="265"/>
      <c r="L76" s="265"/>
      <c r="M76" s="255">
        <f>1100000+1125000+H59+H55+H51-(L70-L62-L58-L54)</f>
        <v>3319037.4170992</v>
      </c>
      <c r="N76" s="265"/>
      <c r="O76" s="265"/>
      <c r="P76" s="265"/>
      <c r="Q76" s="255">
        <f>(350*(E18-E12))*0.5</f>
        <v>2978850</v>
      </c>
    </row>
    <row r="77" spans="1:17" ht="12.75">
      <c r="A77" s="95"/>
      <c r="G77" s="249" t="s">
        <v>172</v>
      </c>
      <c r="H77" s="270"/>
      <c r="M77" s="255">
        <f>M75-M76</f>
        <v>103491.65221432131</v>
      </c>
      <c r="Q77" s="255">
        <f>Q75-Q76</f>
        <v>3075579.8725470006</v>
      </c>
    </row>
    <row r="78" spans="1:16" ht="12.75">
      <c r="A78" s="171"/>
      <c r="G78" s="95"/>
      <c r="H78" s="271"/>
      <c r="I78" s="271"/>
      <c r="J78" s="202"/>
      <c r="K78" s="51"/>
      <c r="L78" s="51"/>
      <c r="M78" s="51"/>
      <c r="N78" s="51"/>
      <c r="O78" s="51"/>
      <c r="P78" s="51"/>
    </row>
    <row r="79" spans="1:17" ht="12.75">
      <c r="A79" s="171"/>
      <c r="G79" s="273" t="s">
        <v>174</v>
      </c>
      <c r="H79" s="336">
        <f>IRR(G80:Q80)</f>
        <v>0.20884359736812375</v>
      </c>
      <c r="I79" s="274"/>
      <c r="J79" s="78"/>
      <c r="K79" s="78"/>
      <c r="L79" s="78"/>
      <c r="M79" s="78"/>
      <c r="N79" s="78"/>
      <c r="O79" s="78"/>
      <c r="P79" s="78"/>
      <c r="Q79" s="275"/>
    </row>
    <row r="80" spans="1:17" ht="12.75">
      <c r="A80" s="95"/>
      <c r="G80" s="276">
        <f>-H47-H51-H55-H59</f>
        <v>-1005800.7664</v>
      </c>
      <c r="H80" s="277">
        <f aca="true" t="shared" si="7" ref="H80:P80">H70</f>
        <v>48290.399999999994</v>
      </c>
      <c r="I80" s="277">
        <f t="shared" si="7"/>
        <v>155174.40000000002</v>
      </c>
      <c r="J80" s="277">
        <f t="shared" si="7"/>
        <v>165135.31200000003</v>
      </c>
      <c r="K80" s="277">
        <f t="shared" si="7"/>
        <v>175395.05135999998</v>
      </c>
      <c r="L80" s="277">
        <f t="shared" si="7"/>
        <v>185962.58290080004</v>
      </c>
      <c r="M80" s="277">
        <f t="shared" si="7"/>
        <v>113661.49872967295</v>
      </c>
      <c r="N80" s="277">
        <f t="shared" si="7"/>
        <v>124872.59294130767</v>
      </c>
      <c r="O80" s="277">
        <f t="shared" si="7"/>
        <v>136420.0199792915</v>
      </c>
      <c r="P80" s="277">
        <f t="shared" si="7"/>
        <v>148313.86982841478</v>
      </c>
      <c r="Q80" s="278">
        <f>Q70+Q77</f>
        <v>3236144.4077200126</v>
      </c>
    </row>
    <row r="81" spans="1:17" ht="12.75">
      <c r="A81" s="171"/>
      <c r="G81" s="198"/>
      <c r="H81" s="281"/>
      <c r="I81" s="281"/>
      <c r="J81" s="281"/>
      <c r="K81" s="281"/>
      <c r="L81" s="281"/>
      <c r="M81" s="281"/>
      <c r="N81" s="281"/>
      <c r="O81" s="281"/>
      <c r="P81" s="281"/>
      <c r="Q81" s="208"/>
    </row>
    <row r="82" ht="12.75">
      <c r="A82" s="95"/>
    </row>
    <row r="83" ht="12.75">
      <c r="A83" s="95" t="s">
        <v>239</v>
      </c>
    </row>
    <row r="84" ht="12.75">
      <c r="A84" s="95" t="s">
        <v>206</v>
      </c>
    </row>
    <row r="85" ht="12.75">
      <c r="A85" s="95" t="s">
        <v>207</v>
      </c>
    </row>
    <row r="86" ht="12.75">
      <c r="A86" s="95" t="s">
        <v>208</v>
      </c>
    </row>
    <row r="87" ht="12.75">
      <c r="A87" s="95"/>
    </row>
    <row r="88" ht="12.75">
      <c r="G88" s="337"/>
    </row>
    <row r="92" ht="12.75">
      <c r="G92" s="337"/>
    </row>
  </sheetData>
  <sheetProtection selectLockedCells="1" selectUnlockedCells="1"/>
  <mergeCells count="7">
    <mergeCell ref="G29:I29"/>
    <mergeCell ref="L5:N5"/>
    <mergeCell ref="A1:I1"/>
    <mergeCell ref="A3:I3"/>
    <mergeCell ref="A5:E5"/>
    <mergeCell ref="G5:I5"/>
    <mergeCell ref="G15:I15"/>
  </mergeCells>
  <printOptions gridLines="1"/>
  <pageMargins left="0.5" right="0.5" top="1" bottom="1" header="0.5118055555555555" footer="0.5118055555555555"/>
  <pageSetup fitToHeight="1" fitToWidth="1" horizontalDpi="600" verticalDpi="600" orientation="landscape" paperSize="17" scale="60"/>
</worksheet>
</file>

<file path=xl/worksheets/sheet3.xml><?xml version="1.0" encoding="utf-8"?>
<worksheet xmlns="http://schemas.openxmlformats.org/spreadsheetml/2006/main" xmlns:r="http://schemas.openxmlformats.org/officeDocument/2006/relationships">
  <dimension ref="A1:J377"/>
  <sheetViews>
    <sheetView zoomScalePageLayoutView="0" workbookViewId="0" topLeftCell="A1">
      <selection activeCell="A1" sqref="A1:D1"/>
    </sheetView>
  </sheetViews>
  <sheetFormatPr defaultColWidth="8.8515625" defaultRowHeight="12.75"/>
  <cols>
    <col min="1" max="1" width="8.8515625" style="0" customWidth="1"/>
    <col min="2" max="2" width="10.7109375" style="0" customWidth="1"/>
    <col min="3" max="3" width="14.7109375" style="0" customWidth="1"/>
    <col min="4" max="4" width="13.421875" style="0" customWidth="1"/>
    <col min="5" max="5" width="9.421875" style="0" customWidth="1"/>
    <col min="6" max="6" width="14.421875" style="0" customWidth="1"/>
    <col min="7" max="7" width="13.28125" style="0" customWidth="1"/>
    <col min="8" max="8" width="13.8515625" style="0" customWidth="1"/>
    <col min="9" max="9" width="14.7109375" style="0" customWidth="1"/>
    <col min="10" max="10" width="13.421875" style="0" customWidth="1"/>
  </cols>
  <sheetData>
    <row r="1" spans="1:10" ht="21.75" customHeight="1">
      <c r="A1" s="388" t="s">
        <v>175</v>
      </c>
      <c r="B1" s="388"/>
      <c r="C1" s="388"/>
      <c r="D1" s="388"/>
      <c r="E1" s="282"/>
      <c r="F1" s="282"/>
      <c r="G1" s="282"/>
      <c r="H1" s="282"/>
      <c r="I1" s="282"/>
      <c r="J1" s="282"/>
    </row>
    <row r="2" spans="1:10" ht="12.75">
      <c r="A2" s="283"/>
      <c r="B2" s="284"/>
      <c r="C2" s="284"/>
      <c r="D2" s="284"/>
      <c r="E2" s="284"/>
      <c r="F2" s="284"/>
      <c r="G2" s="284"/>
      <c r="H2" s="284"/>
      <c r="I2" s="284"/>
      <c r="J2" s="284"/>
    </row>
    <row r="3" spans="1:10" ht="12.75">
      <c r="A3" s="282"/>
      <c r="B3" s="285"/>
      <c r="C3" s="285"/>
      <c r="D3" s="285"/>
      <c r="E3" s="285"/>
      <c r="F3" s="285"/>
      <c r="G3" s="285"/>
      <c r="H3" s="285"/>
      <c r="I3" s="285"/>
      <c r="J3" s="285"/>
    </row>
    <row r="4" spans="1:10" ht="12.75">
      <c r="A4" s="282"/>
      <c r="B4" s="389" t="s">
        <v>176</v>
      </c>
      <c r="C4" s="389"/>
      <c r="D4" s="389"/>
      <c r="E4" s="282"/>
      <c r="F4" s="389" t="s">
        <v>177</v>
      </c>
      <c r="G4" s="389"/>
      <c r="H4" s="389"/>
      <c r="I4" s="286"/>
      <c r="J4" s="282"/>
    </row>
    <row r="5" spans="1:10" ht="12.75">
      <c r="A5" s="282"/>
      <c r="B5" s="287"/>
      <c r="C5" s="288" t="s">
        <v>178</v>
      </c>
      <c r="D5" s="289">
        <f>-'Proforma 2'!I32</f>
        <v>1200000</v>
      </c>
      <c r="E5" s="282"/>
      <c r="F5" s="287"/>
      <c r="G5" s="288" t="s">
        <v>179</v>
      </c>
      <c r="H5" s="290" t="e">
        <f>IF(Values_Entered_3,-PMT(Interest_Rate_3/Num_Pmt_Per_Year_3,Loan_Years_3*Num_Pmt_Per_Year_3,Loan_Amount_3),"")</f>
        <v>#NAME?</v>
      </c>
      <c r="I5" s="291"/>
      <c r="J5" s="282"/>
    </row>
    <row r="6" spans="1:10" ht="12.75">
      <c r="A6" s="282"/>
      <c r="B6" s="287"/>
      <c r="C6" s="288" t="s">
        <v>180</v>
      </c>
      <c r="D6" s="292">
        <f>'Proforma 2'!H18</f>
        <v>0.055</v>
      </c>
      <c r="E6" s="282"/>
      <c r="F6" s="287"/>
      <c r="G6" s="288" t="s">
        <v>181</v>
      </c>
      <c r="H6" s="293" t="e">
        <f>IF(Values_Entered_3,Loan_Years_3*Num_Pmt_Per_Year_3,"")</f>
        <v>#NAME?</v>
      </c>
      <c r="I6" s="294"/>
      <c r="J6" s="295"/>
    </row>
    <row r="7" spans="1:10" ht="12.75">
      <c r="A7" s="282"/>
      <c r="B7" s="287"/>
      <c r="C7" s="288" t="s">
        <v>182</v>
      </c>
      <c r="D7" s="296">
        <f>'Proforma 2'!H19</f>
        <v>25</v>
      </c>
      <c r="E7" s="282"/>
      <c r="F7" s="287"/>
      <c r="G7" s="288" t="s">
        <v>183</v>
      </c>
      <c r="H7" s="293" t="e">
        <f>IF(Values_Entered_3,Number_of_Payments_3,"")</f>
        <v>#NAME?</v>
      </c>
      <c r="I7" s="294"/>
      <c r="J7" s="295"/>
    </row>
    <row r="8" spans="1:10" ht="12.75">
      <c r="A8" s="282"/>
      <c r="B8" s="287"/>
      <c r="C8" s="288" t="s">
        <v>184</v>
      </c>
      <c r="D8" s="296">
        <v>12</v>
      </c>
      <c r="E8" s="282"/>
      <c r="F8" s="287"/>
      <c r="G8" s="288" t="s">
        <v>185</v>
      </c>
      <c r="H8" s="290" t="e">
        <f>IF(Values_Entered_3,SUMIF(Beg_Bal_3,"&gt;0",Extra_Pay_3),"")</f>
        <v>#NAME?</v>
      </c>
      <c r="I8" s="291"/>
      <c r="J8" s="295"/>
    </row>
    <row r="9" spans="1:10" ht="12.75">
      <c r="A9" s="282"/>
      <c r="B9" s="287"/>
      <c r="C9" s="288" t="s">
        <v>186</v>
      </c>
      <c r="D9" s="297">
        <v>39448</v>
      </c>
      <c r="E9" s="282"/>
      <c r="F9" s="298"/>
      <c r="G9" s="299" t="s">
        <v>187</v>
      </c>
      <c r="H9" s="290" t="e">
        <f>IF(Values_Entered_3,SUMIF(Beg_Bal_3,"&gt;0",Int_3),"")</f>
        <v>#NAME?</v>
      </c>
      <c r="I9" s="291"/>
      <c r="J9" s="295"/>
    </row>
    <row r="10" spans="1:10" ht="12.75">
      <c r="A10" s="282"/>
      <c r="B10" s="298"/>
      <c r="C10" s="299" t="s">
        <v>188</v>
      </c>
      <c r="D10" s="300">
        <v>0</v>
      </c>
      <c r="E10" s="282"/>
      <c r="F10" s="285"/>
      <c r="G10" s="285"/>
      <c r="H10" s="285"/>
      <c r="I10" s="285"/>
      <c r="J10" s="295"/>
    </row>
    <row r="11" spans="1:10" ht="12.75">
      <c r="A11" s="282"/>
      <c r="B11" s="285"/>
      <c r="C11" s="285"/>
      <c r="D11" s="285"/>
      <c r="E11" s="285"/>
      <c r="F11" s="285"/>
      <c r="G11" s="285"/>
      <c r="H11" s="285"/>
      <c r="I11" s="285"/>
      <c r="J11" s="285"/>
    </row>
    <row r="12" spans="1:10" ht="12.75">
      <c r="A12" s="282"/>
      <c r="B12" s="301" t="s">
        <v>189</v>
      </c>
      <c r="C12" s="390"/>
      <c r="D12" s="390"/>
      <c r="E12" s="302"/>
      <c r="F12" s="285"/>
      <c r="G12" s="285"/>
      <c r="H12" s="285"/>
      <c r="I12" s="285"/>
      <c r="J12" s="285"/>
    </row>
    <row r="13" spans="1:10" ht="12.75">
      <c r="A13" s="282"/>
      <c r="B13" s="301"/>
      <c r="C13" s="303"/>
      <c r="D13" s="303"/>
      <c r="E13" s="285"/>
      <c r="F13" s="285"/>
      <c r="G13" s="285"/>
      <c r="H13" s="285"/>
      <c r="I13" s="285"/>
      <c r="J13" s="285"/>
    </row>
    <row r="14" spans="1:10" ht="12.75">
      <c r="A14" s="283"/>
      <c r="B14" s="284"/>
      <c r="C14" s="284"/>
      <c r="D14" s="284"/>
      <c r="E14" s="284"/>
      <c r="F14" s="284"/>
      <c r="G14" s="284"/>
      <c r="H14" s="284"/>
      <c r="I14" s="284"/>
      <c r="J14" s="284"/>
    </row>
    <row r="15" spans="1:10" ht="12.75">
      <c r="A15" s="282"/>
      <c r="B15" s="285"/>
      <c r="C15" s="285"/>
      <c r="D15" s="285"/>
      <c r="E15" s="285"/>
      <c r="F15" s="285"/>
      <c r="G15" s="285"/>
      <c r="H15" s="285"/>
      <c r="I15" s="285"/>
      <c r="J15" s="285"/>
    </row>
    <row r="16" spans="1:10" ht="25.5">
      <c r="A16" s="304" t="s">
        <v>190</v>
      </c>
      <c r="B16" s="305" t="s">
        <v>191</v>
      </c>
      <c r="C16" s="305" t="s">
        <v>192</v>
      </c>
      <c r="D16" s="305" t="s">
        <v>193</v>
      </c>
      <c r="E16" s="305" t="s">
        <v>194</v>
      </c>
      <c r="F16" s="305" t="s">
        <v>195</v>
      </c>
      <c r="G16" s="305" t="s">
        <v>196</v>
      </c>
      <c r="H16" s="305" t="s">
        <v>197</v>
      </c>
      <c r="I16" s="305" t="s">
        <v>198</v>
      </c>
      <c r="J16" s="305" t="s">
        <v>199</v>
      </c>
    </row>
    <row r="17" spans="1:10" ht="12.75">
      <c r="A17" s="306"/>
      <c r="B17" s="307"/>
      <c r="C17" s="307"/>
      <c r="D17" s="307"/>
      <c r="E17" s="307"/>
      <c r="F17" s="307"/>
      <c r="G17" s="307"/>
      <c r="H17" s="307"/>
      <c r="I17" s="307"/>
      <c r="J17" s="308"/>
    </row>
    <row r="18" spans="1:10" ht="12.75">
      <c r="A18" s="309" t="e">
        <f>IF(Values_Entered_3,1,"")</f>
        <v>#NAME?</v>
      </c>
      <c r="B18" s="310" t="e">
        <f aca="true" t="shared" si="0" ref="B18:B81">IF(Pay_Num_3&lt;&gt;"",DATE(YEAR(Loan_Start_3),MONTH(Loan_Start_3)+(Pay_Num_3)*12/Num_Pmt_Per_Year_3,DAY(Loan_Start_3)),"")</f>
        <v>#NAME?</v>
      </c>
      <c r="C18" s="311" t="e">
        <f>IF(Values_Entered_3,Loan_Amount_3,"")</f>
        <v>#NAME?</v>
      </c>
      <c r="D18" s="311" t="e">
        <f aca="true" t="shared" si="1" ref="D18:D81">IF(Pay_Num_3&lt;&gt;"",Scheduled_Monthly_Payment_3,"")</f>
        <v>#NAME?</v>
      </c>
      <c r="E18" s="311" t="e">
        <f aca="true" t="shared" si="2" ref="E18:E81">IF(AND(Pay_Num_3&lt;&gt;"",Sched_Pay_3+Scheduled_Extra_Payments_3&lt;Beg_Bal_3),Scheduled_Extra_Payments_3,IF(AND(Pay_Num_3&lt;&gt;"",Beg_Bal_3-Sched_Pay_3&gt;0),Beg_Bal_3-Sched_Pay_3,IF(Pay_Num_3&lt;&gt;"",0,"")))</f>
        <v>#NAME?</v>
      </c>
      <c r="F18" s="311" t="e">
        <f aca="true" t="shared" si="3" ref="F18:F81">IF(AND(Pay_Num_3&lt;&gt;"",Sched_Pay_3+Extra_Pay_3&lt;Beg_Bal_3),Sched_Pay_3+Extra_Pay_3,IF(Pay_Num_3&lt;&gt;"",Beg_Bal_3,""))</f>
        <v>#NAME?</v>
      </c>
      <c r="G18" s="311" t="e">
        <f aca="true" t="shared" si="4" ref="G18:G81">IF(Pay_Num_3&lt;&gt;"",Total_Pay_3-Int_3,"")</f>
        <v>#NAME?</v>
      </c>
      <c r="H18" s="311" t="e">
        <f>IF(Pay_Num_3&lt;&gt;"",Beg_Bal_3*(Interest_Rate_3/Num_Pmt_Per_Year_3),"")</f>
        <v>#NAME?</v>
      </c>
      <c r="I18" s="311" t="e">
        <f aca="true" t="shared" si="5" ref="I18:I81">IF(AND(Pay_Num_3&lt;&gt;"",Sched_Pay_3+Extra_Pay_3&lt;Beg_Bal_3),Beg_Bal_3-Princ_3,IF(Pay_Num_3&lt;&gt;"",0,""))</f>
        <v>#NAME?</v>
      </c>
      <c r="J18" s="311" t="e">
        <f>SUM($H$18:$H18)</f>
        <v>#NAME?</v>
      </c>
    </row>
    <row r="19" spans="1:10" ht="12.75">
      <c r="A19" s="309" t="e">
        <f aca="true" t="shared" si="6" ref="A19:A82">IF(Values_Entered_3,A18+1,"")</f>
        <v>#NAME?</v>
      </c>
      <c r="B19" s="310" t="e">
        <f t="shared" si="0"/>
        <v>#NAME?</v>
      </c>
      <c r="C19" s="312" t="e">
        <f aca="true" t="shared" si="7" ref="C19:C82">IF(Pay_Num_3&lt;&gt;"",I18,"")</f>
        <v>#NAME?</v>
      </c>
      <c r="D19" s="312" t="e">
        <f t="shared" si="1"/>
        <v>#NAME?</v>
      </c>
      <c r="E19" s="313" t="e">
        <f t="shared" si="2"/>
        <v>#NAME?</v>
      </c>
      <c r="F19" s="312" t="e">
        <f t="shared" si="3"/>
        <v>#NAME?</v>
      </c>
      <c r="G19" s="312" t="e">
        <f t="shared" si="4"/>
        <v>#NAME?</v>
      </c>
      <c r="H19" s="312" t="e">
        <f aca="true" t="shared" si="8" ref="H19:H82">IF(Pay_Num_3&lt;&gt;"",Beg_Bal_3*Interest_Rate_3/Num_Pmt_Per_Year_3,"")</f>
        <v>#NAME?</v>
      </c>
      <c r="I19" s="312" t="e">
        <f t="shared" si="5"/>
        <v>#NAME?</v>
      </c>
      <c r="J19" s="312" t="e">
        <f>SUM($H$18:$H19)</f>
        <v>#NAME?</v>
      </c>
    </row>
    <row r="20" spans="1:10" ht="12.75">
      <c r="A20" s="309" t="e">
        <f t="shared" si="6"/>
        <v>#NAME?</v>
      </c>
      <c r="B20" s="310" t="e">
        <f t="shared" si="0"/>
        <v>#NAME?</v>
      </c>
      <c r="C20" s="312" t="e">
        <f t="shared" si="7"/>
        <v>#NAME?</v>
      </c>
      <c r="D20" s="312" t="e">
        <f t="shared" si="1"/>
        <v>#NAME?</v>
      </c>
      <c r="E20" s="313" t="e">
        <f t="shared" si="2"/>
        <v>#NAME?</v>
      </c>
      <c r="F20" s="312" t="e">
        <f t="shared" si="3"/>
        <v>#NAME?</v>
      </c>
      <c r="G20" s="312" t="e">
        <f t="shared" si="4"/>
        <v>#NAME?</v>
      </c>
      <c r="H20" s="312" t="e">
        <f t="shared" si="8"/>
        <v>#NAME?</v>
      </c>
      <c r="I20" s="312" t="e">
        <f t="shared" si="5"/>
        <v>#NAME?</v>
      </c>
      <c r="J20" s="312" t="e">
        <f>SUM($H$18:$H20)</f>
        <v>#NAME?</v>
      </c>
    </row>
    <row r="21" spans="1:10" ht="12.75">
      <c r="A21" s="309" t="e">
        <f t="shared" si="6"/>
        <v>#NAME?</v>
      </c>
      <c r="B21" s="310" t="e">
        <f t="shared" si="0"/>
        <v>#NAME?</v>
      </c>
      <c r="C21" s="312" t="e">
        <f t="shared" si="7"/>
        <v>#NAME?</v>
      </c>
      <c r="D21" s="312" t="e">
        <f t="shared" si="1"/>
        <v>#NAME?</v>
      </c>
      <c r="E21" s="313" t="e">
        <f t="shared" si="2"/>
        <v>#NAME?</v>
      </c>
      <c r="F21" s="312" t="e">
        <f t="shared" si="3"/>
        <v>#NAME?</v>
      </c>
      <c r="G21" s="312" t="e">
        <f t="shared" si="4"/>
        <v>#NAME?</v>
      </c>
      <c r="H21" s="312" t="e">
        <f t="shared" si="8"/>
        <v>#NAME?</v>
      </c>
      <c r="I21" s="312" t="e">
        <f t="shared" si="5"/>
        <v>#NAME?</v>
      </c>
      <c r="J21" s="312" t="e">
        <f>SUM($H$18:$H21)</f>
        <v>#NAME?</v>
      </c>
    </row>
    <row r="22" spans="1:10" ht="12.75">
      <c r="A22" s="309" t="e">
        <f t="shared" si="6"/>
        <v>#NAME?</v>
      </c>
      <c r="B22" s="310" t="e">
        <f t="shared" si="0"/>
        <v>#NAME?</v>
      </c>
      <c r="C22" s="312" t="e">
        <f t="shared" si="7"/>
        <v>#NAME?</v>
      </c>
      <c r="D22" s="312" t="e">
        <f t="shared" si="1"/>
        <v>#NAME?</v>
      </c>
      <c r="E22" s="313" t="e">
        <f t="shared" si="2"/>
        <v>#NAME?</v>
      </c>
      <c r="F22" s="312" t="e">
        <f t="shared" si="3"/>
        <v>#NAME?</v>
      </c>
      <c r="G22" s="312" t="e">
        <f t="shared" si="4"/>
        <v>#NAME?</v>
      </c>
      <c r="H22" s="312" t="e">
        <f t="shared" si="8"/>
        <v>#NAME?</v>
      </c>
      <c r="I22" s="312" t="e">
        <f t="shared" si="5"/>
        <v>#NAME?</v>
      </c>
      <c r="J22" s="312" t="e">
        <f>SUM($H$18:$H22)</f>
        <v>#NAME?</v>
      </c>
    </row>
    <row r="23" spans="1:10" ht="12.75">
      <c r="A23" s="309" t="e">
        <f t="shared" si="6"/>
        <v>#NAME?</v>
      </c>
      <c r="B23" s="310" t="e">
        <f t="shared" si="0"/>
        <v>#NAME?</v>
      </c>
      <c r="C23" s="312" t="e">
        <f t="shared" si="7"/>
        <v>#NAME?</v>
      </c>
      <c r="D23" s="312" t="e">
        <f t="shared" si="1"/>
        <v>#NAME?</v>
      </c>
      <c r="E23" s="313" t="e">
        <f t="shared" si="2"/>
        <v>#NAME?</v>
      </c>
      <c r="F23" s="312" t="e">
        <f t="shared" si="3"/>
        <v>#NAME?</v>
      </c>
      <c r="G23" s="312" t="e">
        <f t="shared" si="4"/>
        <v>#NAME?</v>
      </c>
      <c r="H23" s="312" t="e">
        <f t="shared" si="8"/>
        <v>#NAME?</v>
      </c>
      <c r="I23" s="312" t="e">
        <f t="shared" si="5"/>
        <v>#NAME?</v>
      </c>
      <c r="J23" s="312" t="e">
        <f>SUM($H$18:$H23)</f>
        <v>#NAME?</v>
      </c>
    </row>
    <row r="24" spans="1:10" ht="12.75">
      <c r="A24" s="309" t="e">
        <f t="shared" si="6"/>
        <v>#NAME?</v>
      </c>
      <c r="B24" s="310" t="e">
        <f t="shared" si="0"/>
        <v>#NAME?</v>
      </c>
      <c r="C24" s="312" t="e">
        <f t="shared" si="7"/>
        <v>#NAME?</v>
      </c>
      <c r="D24" s="312" t="e">
        <f t="shared" si="1"/>
        <v>#NAME?</v>
      </c>
      <c r="E24" s="313" t="e">
        <f t="shared" si="2"/>
        <v>#NAME?</v>
      </c>
      <c r="F24" s="312" t="e">
        <f t="shared" si="3"/>
        <v>#NAME?</v>
      </c>
      <c r="G24" s="312" t="e">
        <f t="shared" si="4"/>
        <v>#NAME?</v>
      </c>
      <c r="H24" s="312" t="e">
        <f t="shared" si="8"/>
        <v>#NAME?</v>
      </c>
      <c r="I24" s="312" t="e">
        <f t="shared" si="5"/>
        <v>#NAME?</v>
      </c>
      <c r="J24" s="312" t="e">
        <f>SUM($H$18:$H24)</f>
        <v>#NAME?</v>
      </c>
    </row>
    <row r="25" spans="1:10" ht="12.75">
      <c r="A25" s="309" t="e">
        <f t="shared" si="6"/>
        <v>#NAME?</v>
      </c>
      <c r="B25" s="310" t="e">
        <f t="shared" si="0"/>
        <v>#NAME?</v>
      </c>
      <c r="C25" s="312" t="e">
        <f t="shared" si="7"/>
        <v>#NAME?</v>
      </c>
      <c r="D25" s="312" t="e">
        <f t="shared" si="1"/>
        <v>#NAME?</v>
      </c>
      <c r="E25" s="313" t="e">
        <f t="shared" si="2"/>
        <v>#NAME?</v>
      </c>
      <c r="F25" s="312" t="e">
        <f t="shared" si="3"/>
        <v>#NAME?</v>
      </c>
      <c r="G25" s="312" t="e">
        <f t="shared" si="4"/>
        <v>#NAME?</v>
      </c>
      <c r="H25" s="312" t="e">
        <f t="shared" si="8"/>
        <v>#NAME?</v>
      </c>
      <c r="I25" s="312" t="e">
        <f t="shared" si="5"/>
        <v>#NAME?</v>
      </c>
      <c r="J25" s="312" t="e">
        <f>SUM($H$18:$H25)</f>
        <v>#NAME?</v>
      </c>
    </row>
    <row r="26" spans="1:10" ht="12.75">
      <c r="A26" s="309" t="e">
        <f t="shared" si="6"/>
        <v>#NAME?</v>
      </c>
      <c r="B26" s="310" t="e">
        <f t="shared" si="0"/>
        <v>#NAME?</v>
      </c>
      <c r="C26" s="312" t="e">
        <f t="shared" si="7"/>
        <v>#NAME?</v>
      </c>
      <c r="D26" s="312" t="e">
        <f t="shared" si="1"/>
        <v>#NAME?</v>
      </c>
      <c r="E26" s="313" t="e">
        <f t="shared" si="2"/>
        <v>#NAME?</v>
      </c>
      <c r="F26" s="312" t="e">
        <f t="shared" si="3"/>
        <v>#NAME?</v>
      </c>
      <c r="G26" s="312" t="e">
        <f t="shared" si="4"/>
        <v>#NAME?</v>
      </c>
      <c r="H26" s="312" t="e">
        <f t="shared" si="8"/>
        <v>#NAME?</v>
      </c>
      <c r="I26" s="312" t="e">
        <f t="shared" si="5"/>
        <v>#NAME?</v>
      </c>
      <c r="J26" s="312" t="e">
        <f>SUM($H$18:$H26)</f>
        <v>#NAME?</v>
      </c>
    </row>
    <row r="27" spans="1:10" ht="12.75">
      <c r="A27" s="309" t="e">
        <f t="shared" si="6"/>
        <v>#NAME?</v>
      </c>
      <c r="B27" s="310" t="e">
        <f t="shared" si="0"/>
        <v>#NAME?</v>
      </c>
      <c r="C27" s="312" t="e">
        <f t="shared" si="7"/>
        <v>#NAME?</v>
      </c>
      <c r="D27" s="312" t="e">
        <f t="shared" si="1"/>
        <v>#NAME?</v>
      </c>
      <c r="E27" s="313" t="e">
        <f t="shared" si="2"/>
        <v>#NAME?</v>
      </c>
      <c r="F27" s="312" t="e">
        <f t="shared" si="3"/>
        <v>#NAME?</v>
      </c>
      <c r="G27" s="312" t="e">
        <f t="shared" si="4"/>
        <v>#NAME?</v>
      </c>
      <c r="H27" s="312" t="e">
        <f t="shared" si="8"/>
        <v>#NAME?</v>
      </c>
      <c r="I27" s="312" t="e">
        <f t="shared" si="5"/>
        <v>#NAME?</v>
      </c>
      <c r="J27" s="312" t="e">
        <f>SUM($H$18:$H27)</f>
        <v>#NAME?</v>
      </c>
    </row>
    <row r="28" spans="1:10" ht="12.75">
      <c r="A28" s="309" t="e">
        <f t="shared" si="6"/>
        <v>#NAME?</v>
      </c>
      <c r="B28" s="310" t="e">
        <f t="shared" si="0"/>
        <v>#NAME?</v>
      </c>
      <c r="C28" s="312" t="e">
        <f t="shared" si="7"/>
        <v>#NAME?</v>
      </c>
      <c r="D28" s="312" t="e">
        <f t="shared" si="1"/>
        <v>#NAME?</v>
      </c>
      <c r="E28" s="313" t="e">
        <f t="shared" si="2"/>
        <v>#NAME?</v>
      </c>
      <c r="F28" s="312" t="e">
        <f t="shared" si="3"/>
        <v>#NAME?</v>
      </c>
      <c r="G28" s="312" t="e">
        <f t="shared" si="4"/>
        <v>#NAME?</v>
      </c>
      <c r="H28" s="312" t="e">
        <f t="shared" si="8"/>
        <v>#NAME?</v>
      </c>
      <c r="I28" s="312" t="e">
        <f t="shared" si="5"/>
        <v>#NAME?</v>
      </c>
      <c r="J28" s="312" t="e">
        <f>SUM($H$18:$H28)</f>
        <v>#NAME?</v>
      </c>
    </row>
    <row r="29" spans="1:10" ht="12.75">
      <c r="A29" s="309" t="e">
        <f t="shared" si="6"/>
        <v>#NAME?</v>
      </c>
      <c r="B29" s="310" t="e">
        <f t="shared" si="0"/>
        <v>#NAME?</v>
      </c>
      <c r="C29" s="312" t="e">
        <f t="shared" si="7"/>
        <v>#NAME?</v>
      </c>
      <c r="D29" s="312" t="e">
        <f t="shared" si="1"/>
        <v>#NAME?</v>
      </c>
      <c r="E29" s="313" t="e">
        <f t="shared" si="2"/>
        <v>#NAME?</v>
      </c>
      <c r="F29" s="312" t="e">
        <f t="shared" si="3"/>
        <v>#NAME?</v>
      </c>
      <c r="G29" s="312" t="e">
        <f t="shared" si="4"/>
        <v>#NAME?</v>
      </c>
      <c r="H29" s="312" t="e">
        <f t="shared" si="8"/>
        <v>#NAME?</v>
      </c>
      <c r="I29" s="312" t="e">
        <f t="shared" si="5"/>
        <v>#NAME?</v>
      </c>
      <c r="J29" s="312" t="e">
        <f>SUM($H$18:$H29)</f>
        <v>#NAME?</v>
      </c>
    </row>
    <row r="30" spans="1:10" ht="12.75">
      <c r="A30" s="309" t="e">
        <f t="shared" si="6"/>
        <v>#NAME?</v>
      </c>
      <c r="B30" s="310" t="e">
        <f t="shared" si="0"/>
        <v>#NAME?</v>
      </c>
      <c r="C30" s="312" t="e">
        <f t="shared" si="7"/>
        <v>#NAME?</v>
      </c>
      <c r="D30" s="312" t="e">
        <f t="shared" si="1"/>
        <v>#NAME?</v>
      </c>
      <c r="E30" s="313" t="e">
        <f t="shared" si="2"/>
        <v>#NAME?</v>
      </c>
      <c r="F30" s="312" t="e">
        <f t="shared" si="3"/>
        <v>#NAME?</v>
      </c>
      <c r="G30" s="312" t="e">
        <f t="shared" si="4"/>
        <v>#NAME?</v>
      </c>
      <c r="H30" s="312" t="e">
        <f t="shared" si="8"/>
        <v>#NAME?</v>
      </c>
      <c r="I30" s="312" t="e">
        <f t="shared" si="5"/>
        <v>#NAME?</v>
      </c>
      <c r="J30" s="312" t="e">
        <f>SUM($H$18:$H30)</f>
        <v>#NAME?</v>
      </c>
    </row>
    <row r="31" spans="1:10" ht="12.75">
      <c r="A31" s="309" t="e">
        <f t="shared" si="6"/>
        <v>#NAME?</v>
      </c>
      <c r="B31" s="310" t="e">
        <f t="shared" si="0"/>
        <v>#NAME?</v>
      </c>
      <c r="C31" s="312" t="e">
        <f t="shared" si="7"/>
        <v>#NAME?</v>
      </c>
      <c r="D31" s="312" t="e">
        <f t="shared" si="1"/>
        <v>#NAME?</v>
      </c>
      <c r="E31" s="313" t="e">
        <f t="shared" si="2"/>
        <v>#NAME?</v>
      </c>
      <c r="F31" s="312" t="e">
        <f t="shared" si="3"/>
        <v>#NAME?</v>
      </c>
      <c r="G31" s="312" t="e">
        <f t="shared" si="4"/>
        <v>#NAME?</v>
      </c>
      <c r="H31" s="312" t="e">
        <f t="shared" si="8"/>
        <v>#NAME?</v>
      </c>
      <c r="I31" s="312" t="e">
        <f t="shared" si="5"/>
        <v>#NAME?</v>
      </c>
      <c r="J31" s="312" t="e">
        <f>SUM($H$18:$H31)</f>
        <v>#NAME?</v>
      </c>
    </row>
    <row r="32" spans="1:10" ht="12.75">
      <c r="A32" s="309" t="e">
        <f t="shared" si="6"/>
        <v>#NAME?</v>
      </c>
      <c r="B32" s="310" t="e">
        <f t="shared" si="0"/>
        <v>#NAME?</v>
      </c>
      <c r="C32" s="312" t="e">
        <f t="shared" si="7"/>
        <v>#NAME?</v>
      </c>
      <c r="D32" s="312" t="e">
        <f t="shared" si="1"/>
        <v>#NAME?</v>
      </c>
      <c r="E32" s="313" t="e">
        <f t="shared" si="2"/>
        <v>#NAME?</v>
      </c>
      <c r="F32" s="312" t="e">
        <f t="shared" si="3"/>
        <v>#NAME?</v>
      </c>
      <c r="G32" s="312" t="e">
        <f t="shared" si="4"/>
        <v>#NAME?</v>
      </c>
      <c r="H32" s="312" t="e">
        <f t="shared" si="8"/>
        <v>#NAME?</v>
      </c>
      <c r="I32" s="312" t="e">
        <f t="shared" si="5"/>
        <v>#NAME?</v>
      </c>
      <c r="J32" s="312" t="e">
        <f>SUM($H$18:$H32)</f>
        <v>#NAME?</v>
      </c>
    </row>
    <row r="33" spans="1:10" ht="12.75">
      <c r="A33" s="309" t="e">
        <f t="shared" si="6"/>
        <v>#NAME?</v>
      </c>
      <c r="B33" s="310" t="e">
        <f t="shared" si="0"/>
        <v>#NAME?</v>
      </c>
      <c r="C33" s="312" t="e">
        <f t="shared" si="7"/>
        <v>#NAME?</v>
      </c>
      <c r="D33" s="312" t="e">
        <f t="shared" si="1"/>
        <v>#NAME?</v>
      </c>
      <c r="E33" s="313" t="e">
        <f t="shared" si="2"/>
        <v>#NAME?</v>
      </c>
      <c r="F33" s="312" t="e">
        <f t="shared" si="3"/>
        <v>#NAME?</v>
      </c>
      <c r="G33" s="312" t="e">
        <f t="shared" si="4"/>
        <v>#NAME?</v>
      </c>
      <c r="H33" s="312" t="e">
        <f t="shared" si="8"/>
        <v>#NAME?</v>
      </c>
      <c r="I33" s="312" t="e">
        <f t="shared" si="5"/>
        <v>#NAME?</v>
      </c>
      <c r="J33" s="312" t="e">
        <f>SUM($H$18:$H33)</f>
        <v>#NAME?</v>
      </c>
    </row>
    <row r="34" spans="1:10" ht="12.75">
      <c r="A34" s="309" t="e">
        <f t="shared" si="6"/>
        <v>#NAME?</v>
      </c>
      <c r="B34" s="310" t="e">
        <f t="shared" si="0"/>
        <v>#NAME?</v>
      </c>
      <c r="C34" s="312" t="e">
        <f t="shared" si="7"/>
        <v>#NAME?</v>
      </c>
      <c r="D34" s="312" t="e">
        <f t="shared" si="1"/>
        <v>#NAME?</v>
      </c>
      <c r="E34" s="313" t="e">
        <f t="shared" si="2"/>
        <v>#NAME?</v>
      </c>
      <c r="F34" s="312" t="e">
        <f t="shared" si="3"/>
        <v>#NAME?</v>
      </c>
      <c r="G34" s="312" t="e">
        <f t="shared" si="4"/>
        <v>#NAME?</v>
      </c>
      <c r="H34" s="312" t="e">
        <f t="shared" si="8"/>
        <v>#NAME?</v>
      </c>
      <c r="I34" s="312" t="e">
        <f t="shared" si="5"/>
        <v>#NAME?</v>
      </c>
      <c r="J34" s="312" t="e">
        <f>SUM($H$18:$H34)</f>
        <v>#NAME?</v>
      </c>
    </row>
    <row r="35" spans="1:10" ht="12.75">
      <c r="A35" s="309" t="e">
        <f t="shared" si="6"/>
        <v>#NAME?</v>
      </c>
      <c r="B35" s="310" t="e">
        <f t="shared" si="0"/>
        <v>#NAME?</v>
      </c>
      <c r="C35" s="312" t="e">
        <f t="shared" si="7"/>
        <v>#NAME?</v>
      </c>
      <c r="D35" s="312" t="e">
        <f t="shared" si="1"/>
        <v>#NAME?</v>
      </c>
      <c r="E35" s="313" t="e">
        <f t="shared" si="2"/>
        <v>#NAME?</v>
      </c>
      <c r="F35" s="312" t="e">
        <f t="shared" si="3"/>
        <v>#NAME?</v>
      </c>
      <c r="G35" s="312" t="e">
        <f t="shared" si="4"/>
        <v>#NAME?</v>
      </c>
      <c r="H35" s="312" t="e">
        <f t="shared" si="8"/>
        <v>#NAME?</v>
      </c>
      <c r="I35" s="312" t="e">
        <f t="shared" si="5"/>
        <v>#NAME?</v>
      </c>
      <c r="J35" s="312" t="e">
        <f>SUM($H$18:$H35)</f>
        <v>#NAME?</v>
      </c>
    </row>
    <row r="36" spans="1:10" ht="12.75">
      <c r="A36" s="309" t="e">
        <f t="shared" si="6"/>
        <v>#NAME?</v>
      </c>
      <c r="B36" s="310" t="e">
        <f t="shared" si="0"/>
        <v>#NAME?</v>
      </c>
      <c r="C36" s="312" t="e">
        <f t="shared" si="7"/>
        <v>#NAME?</v>
      </c>
      <c r="D36" s="312" t="e">
        <f t="shared" si="1"/>
        <v>#NAME?</v>
      </c>
      <c r="E36" s="313" t="e">
        <f t="shared" si="2"/>
        <v>#NAME?</v>
      </c>
      <c r="F36" s="312" t="e">
        <f t="shared" si="3"/>
        <v>#NAME?</v>
      </c>
      <c r="G36" s="312" t="e">
        <f t="shared" si="4"/>
        <v>#NAME?</v>
      </c>
      <c r="H36" s="312" t="e">
        <f t="shared" si="8"/>
        <v>#NAME?</v>
      </c>
      <c r="I36" s="312" t="e">
        <f t="shared" si="5"/>
        <v>#NAME?</v>
      </c>
      <c r="J36" s="312" t="e">
        <f>SUM($H$18:$H36)</f>
        <v>#NAME?</v>
      </c>
    </row>
    <row r="37" spans="1:10" ht="12.75">
      <c r="A37" s="309" t="e">
        <f t="shared" si="6"/>
        <v>#NAME?</v>
      </c>
      <c r="B37" s="310" t="e">
        <f t="shared" si="0"/>
        <v>#NAME?</v>
      </c>
      <c r="C37" s="312" t="e">
        <f t="shared" si="7"/>
        <v>#NAME?</v>
      </c>
      <c r="D37" s="312" t="e">
        <f t="shared" si="1"/>
        <v>#NAME?</v>
      </c>
      <c r="E37" s="313" t="e">
        <f t="shared" si="2"/>
        <v>#NAME?</v>
      </c>
      <c r="F37" s="312" t="e">
        <f t="shared" si="3"/>
        <v>#NAME?</v>
      </c>
      <c r="G37" s="312" t="e">
        <f t="shared" si="4"/>
        <v>#NAME?</v>
      </c>
      <c r="H37" s="312" t="e">
        <f t="shared" si="8"/>
        <v>#NAME?</v>
      </c>
      <c r="I37" s="312" t="e">
        <f t="shared" si="5"/>
        <v>#NAME?</v>
      </c>
      <c r="J37" s="312" t="e">
        <f>SUM($H$18:$H37)</f>
        <v>#NAME?</v>
      </c>
    </row>
    <row r="38" spans="1:10" ht="12.75">
      <c r="A38" s="309" t="e">
        <f t="shared" si="6"/>
        <v>#NAME?</v>
      </c>
      <c r="B38" s="310" t="e">
        <f t="shared" si="0"/>
        <v>#NAME?</v>
      </c>
      <c r="C38" s="312" t="e">
        <f t="shared" si="7"/>
        <v>#NAME?</v>
      </c>
      <c r="D38" s="312" t="e">
        <f t="shared" si="1"/>
        <v>#NAME?</v>
      </c>
      <c r="E38" s="313" t="e">
        <f t="shared" si="2"/>
        <v>#NAME?</v>
      </c>
      <c r="F38" s="312" t="e">
        <f t="shared" si="3"/>
        <v>#NAME?</v>
      </c>
      <c r="G38" s="312" t="e">
        <f t="shared" si="4"/>
        <v>#NAME?</v>
      </c>
      <c r="H38" s="312" t="e">
        <f t="shared" si="8"/>
        <v>#NAME?</v>
      </c>
      <c r="I38" s="312" t="e">
        <f t="shared" si="5"/>
        <v>#NAME?</v>
      </c>
      <c r="J38" s="312" t="e">
        <f>SUM($H$18:$H38)</f>
        <v>#NAME?</v>
      </c>
    </row>
    <row r="39" spans="1:10" ht="12.75">
      <c r="A39" s="309" t="e">
        <f t="shared" si="6"/>
        <v>#NAME?</v>
      </c>
      <c r="B39" s="310" t="e">
        <f t="shared" si="0"/>
        <v>#NAME?</v>
      </c>
      <c r="C39" s="312" t="e">
        <f t="shared" si="7"/>
        <v>#NAME?</v>
      </c>
      <c r="D39" s="312" t="e">
        <f t="shared" si="1"/>
        <v>#NAME?</v>
      </c>
      <c r="E39" s="313" t="e">
        <f t="shared" si="2"/>
        <v>#NAME?</v>
      </c>
      <c r="F39" s="312" t="e">
        <f t="shared" si="3"/>
        <v>#NAME?</v>
      </c>
      <c r="G39" s="312" t="e">
        <f t="shared" si="4"/>
        <v>#NAME?</v>
      </c>
      <c r="H39" s="312" t="e">
        <f t="shared" si="8"/>
        <v>#NAME?</v>
      </c>
      <c r="I39" s="312" t="e">
        <f t="shared" si="5"/>
        <v>#NAME?</v>
      </c>
      <c r="J39" s="312" t="e">
        <f>SUM($H$18:$H39)</f>
        <v>#NAME?</v>
      </c>
    </row>
    <row r="40" spans="1:10" ht="12.75">
      <c r="A40" s="309" t="e">
        <f t="shared" si="6"/>
        <v>#NAME?</v>
      </c>
      <c r="B40" s="310" t="e">
        <f t="shared" si="0"/>
        <v>#NAME?</v>
      </c>
      <c r="C40" s="312" t="e">
        <f t="shared" si="7"/>
        <v>#NAME?</v>
      </c>
      <c r="D40" s="312" t="e">
        <f t="shared" si="1"/>
        <v>#NAME?</v>
      </c>
      <c r="E40" s="313" t="e">
        <f t="shared" si="2"/>
        <v>#NAME?</v>
      </c>
      <c r="F40" s="312" t="e">
        <f t="shared" si="3"/>
        <v>#NAME?</v>
      </c>
      <c r="G40" s="312" t="e">
        <f t="shared" si="4"/>
        <v>#NAME?</v>
      </c>
      <c r="H40" s="312" t="e">
        <f t="shared" si="8"/>
        <v>#NAME?</v>
      </c>
      <c r="I40" s="312" t="e">
        <f t="shared" si="5"/>
        <v>#NAME?</v>
      </c>
      <c r="J40" s="312" t="e">
        <f>SUM($H$18:$H40)</f>
        <v>#NAME?</v>
      </c>
    </row>
    <row r="41" spans="1:10" ht="12.75">
      <c r="A41" s="309" t="e">
        <f t="shared" si="6"/>
        <v>#NAME?</v>
      </c>
      <c r="B41" s="310" t="e">
        <f t="shared" si="0"/>
        <v>#NAME?</v>
      </c>
      <c r="C41" s="312" t="e">
        <f t="shared" si="7"/>
        <v>#NAME?</v>
      </c>
      <c r="D41" s="312" t="e">
        <f t="shared" si="1"/>
        <v>#NAME?</v>
      </c>
      <c r="E41" s="313" t="e">
        <f t="shared" si="2"/>
        <v>#NAME?</v>
      </c>
      <c r="F41" s="312" t="e">
        <f t="shared" si="3"/>
        <v>#NAME?</v>
      </c>
      <c r="G41" s="312" t="e">
        <f t="shared" si="4"/>
        <v>#NAME?</v>
      </c>
      <c r="H41" s="312" t="e">
        <f t="shared" si="8"/>
        <v>#NAME?</v>
      </c>
      <c r="I41" s="312" t="e">
        <f t="shared" si="5"/>
        <v>#NAME?</v>
      </c>
      <c r="J41" s="312" t="e">
        <f>SUM($H$18:$H41)</f>
        <v>#NAME?</v>
      </c>
    </row>
    <row r="42" spans="1:10" ht="12.75">
      <c r="A42" s="309" t="e">
        <f t="shared" si="6"/>
        <v>#NAME?</v>
      </c>
      <c r="B42" s="310" t="e">
        <f t="shared" si="0"/>
        <v>#NAME?</v>
      </c>
      <c r="C42" s="312" t="e">
        <f t="shared" si="7"/>
        <v>#NAME?</v>
      </c>
      <c r="D42" s="312" t="e">
        <f t="shared" si="1"/>
        <v>#NAME?</v>
      </c>
      <c r="E42" s="313" t="e">
        <f t="shared" si="2"/>
        <v>#NAME?</v>
      </c>
      <c r="F42" s="312" t="e">
        <f t="shared" si="3"/>
        <v>#NAME?</v>
      </c>
      <c r="G42" s="312" t="e">
        <f t="shared" si="4"/>
        <v>#NAME?</v>
      </c>
      <c r="H42" s="312" t="e">
        <f t="shared" si="8"/>
        <v>#NAME?</v>
      </c>
      <c r="I42" s="312" t="e">
        <f t="shared" si="5"/>
        <v>#NAME?</v>
      </c>
      <c r="J42" s="312" t="e">
        <f>SUM($H$18:$H42)</f>
        <v>#NAME?</v>
      </c>
    </row>
    <row r="43" spans="1:10" ht="12.75">
      <c r="A43" s="309" t="e">
        <f t="shared" si="6"/>
        <v>#NAME?</v>
      </c>
      <c r="B43" s="310" t="e">
        <f t="shared" si="0"/>
        <v>#NAME?</v>
      </c>
      <c r="C43" s="312" t="e">
        <f t="shared" si="7"/>
        <v>#NAME?</v>
      </c>
      <c r="D43" s="312" t="e">
        <f t="shared" si="1"/>
        <v>#NAME?</v>
      </c>
      <c r="E43" s="313" t="e">
        <f t="shared" si="2"/>
        <v>#NAME?</v>
      </c>
      <c r="F43" s="312" t="e">
        <f t="shared" si="3"/>
        <v>#NAME?</v>
      </c>
      <c r="G43" s="312" t="e">
        <f t="shared" si="4"/>
        <v>#NAME?</v>
      </c>
      <c r="H43" s="312" t="e">
        <f t="shared" si="8"/>
        <v>#NAME?</v>
      </c>
      <c r="I43" s="312" t="e">
        <f t="shared" si="5"/>
        <v>#NAME?</v>
      </c>
      <c r="J43" s="312" t="e">
        <f>SUM($H$18:$H43)</f>
        <v>#NAME?</v>
      </c>
    </row>
    <row r="44" spans="1:10" ht="12.75">
      <c r="A44" s="309" t="e">
        <f t="shared" si="6"/>
        <v>#NAME?</v>
      </c>
      <c r="B44" s="310" t="e">
        <f t="shared" si="0"/>
        <v>#NAME?</v>
      </c>
      <c r="C44" s="312" t="e">
        <f t="shared" si="7"/>
        <v>#NAME?</v>
      </c>
      <c r="D44" s="312" t="e">
        <f t="shared" si="1"/>
        <v>#NAME?</v>
      </c>
      <c r="E44" s="313" t="e">
        <f t="shared" si="2"/>
        <v>#NAME?</v>
      </c>
      <c r="F44" s="312" t="e">
        <f t="shared" si="3"/>
        <v>#NAME?</v>
      </c>
      <c r="G44" s="312" t="e">
        <f t="shared" si="4"/>
        <v>#NAME?</v>
      </c>
      <c r="H44" s="312" t="e">
        <f t="shared" si="8"/>
        <v>#NAME?</v>
      </c>
      <c r="I44" s="312" t="e">
        <f t="shared" si="5"/>
        <v>#NAME?</v>
      </c>
      <c r="J44" s="312" t="e">
        <f>SUM($H$18:$H44)</f>
        <v>#NAME?</v>
      </c>
    </row>
    <row r="45" spans="1:10" ht="12.75">
      <c r="A45" s="309" t="e">
        <f t="shared" si="6"/>
        <v>#NAME?</v>
      </c>
      <c r="B45" s="310" t="e">
        <f t="shared" si="0"/>
        <v>#NAME?</v>
      </c>
      <c r="C45" s="312" t="e">
        <f t="shared" si="7"/>
        <v>#NAME?</v>
      </c>
      <c r="D45" s="312" t="e">
        <f t="shared" si="1"/>
        <v>#NAME?</v>
      </c>
      <c r="E45" s="313" t="e">
        <f t="shared" si="2"/>
        <v>#NAME?</v>
      </c>
      <c r="F45" s="312" t="e">
        <f t="shared" si="3"/>
        <v>#NAME?</v>
      </c>
      <c r="G45" s="312" t="e">
        <f t="shared" si="4"/>
        <v>#NAME?</v>
      </c>
      <c r="H45" s="312" t="e">
        <f t="shared" si="8"/>
        <v>#NAME?</v>
      </c>
      <c r="I45" s="312" t="e">
        <f t="shared" si="5"/>
        <v>#NAME?</v>
      </c>
      <c r="J45" s="312" t="e">
        <f>SUM($H$18:$H45)</f>
        <v>#NAME?</v>
      </c>
    </row>
    <row r="46" spans="1:10" ht="12.75">
      <c r="A46" s="309" t="e">
        <f t="shared" si="6"/>
        <v>#NAME?</v>
      </c>
      <c r="B46" s="310" t="e">
        <f t="shared" si="0"/>
        <v>#NAME?</v>
      </c>
      <c r="C46" s="312" t="e">
        <f t="shared" si="7"/>
        <v>#NAME?</v>
      </c>
      <c r="D46" s="312" t="e">
        <f t="shared" si="1"/>
        <v>#NAME?</v>
      </c>
      <c r="E46" s="313" t="e">
        <f t="shared" si="2"/>
        <v>#NAME?</v>
      </c>
      <c r="F46" s="312" t="e">
        <f t="shared" si="3"/>
        <v>#NAME?</v>
      </c>
      <c r="G46" s="312" t="e">
        <f t="shared" si="4"/>
        <v>#NAME?</v>
      </c>
      <c r="H46" s="312" t="e">
        <f t="shared" si="8"/>
        <v>#NAME?</v>
      </c>
      <c r="I46" s="312" t="e">
        <f t="shared" si="5"/>
        <v>#NAME?</v>
      </c>
      <c r="J46" s="312" t="e">
        <f>SUM($H$18:$H46)</f>
        <v>#NAME?</v>
      </c>
    </row>
    <row r="47" spans="1:10" ht="12.75">
      <c r="A47" s="309" t="e">
        <f t="shared" si="6"/>
        <v>#NAME?</v>
      </c>
      <c r="B47" s="310" t="e">
        <f t="shared" si="0"/>
        <v>#NAME?</v>
      </c>
      <c r="C47" s="312" t="e">
        <f t="shared" si="7"/>
        <v>#NAME?</v>
      </c>
      <c r="D47" s="312" t="e">
        <f t="shared" si="1"/>
        <v>#NAME?</v>
      </c>
      <c r="E47" s="313" t="e">
        <f t="shared" si="2"/>
        <v>#NAME?</v>
      </c>
      <c r="F47" s="312" t="e">
        <f t="shared" si="3"/>
        <v>#NAME?</v>
      </c>
      <c r="G47" s="312" t="e">
        <f t="shared" si="4"/>
        <v>#NAME?</v>
      </c>
      <c r="H47" s="312" t="e">
        <f t="shared" si="8"/>
        <v>#NAME?</v>
      </c>
      <c r="I47" s="312" t="e">
        <f t="shared" si="5"/>
        <v>#NAME?</v>
      </c>
      <c r="J47" s="312" t="e">
        <f>SUM($H$18:$H47)</f>
        <v>#NAME?</v>
      </c>
    </row>
    <row r="48" spans="1:10" ht="12.75">
      <c r="A48" s="309" t="e">
        <f t="shared" si="6"/>
        <v>#NAME?</v>
      </c>
      <c r="B48" s="310" t="e">
        <f t="shared" si="0"/>
        <v>#NAME?</v>
      </c>
      <c r="C48" s="312" t="e">
        <f t="shared" si="7"/>
        <v>#NAME?</v>
      </c>
      <c r="D48" s="312" t="e">
        <f t="shared" si="1"/>
        <v>#NAME?</v>
      </c>
      <c r="E48" s="313" t="e">
        <f t="shared" si="2"/>
        <v>#NAME?</v>
      </c>
      <c r="F48" s="312" t="e">
        <f t="shared" si="3"/>
        <v>#NAME?</v>
      </c>
      <c r="G48" s="312" t="e">
        <f t="shared" si="4"/>
        <v>#NAME?</v>
      </c>
      <c r="H48" s="312" t="e">
        <f t="shared" si="8"/>
        <v>#NAME?</v>
      </c>
      <c r="I48" s="312" t="e">
        <f t="shared" si="5"/>
        <v>#NAME?</v>
      </c>
      <c r="J48" s="312" t="e">
        <f>SUM($H$18:$H48)</f>
        <v>#NAME?</v>
      </c>
    </row>
    <row r="49" spans="1:10" ht="12.75">
      <c r="A49" s="309" t="e">
        <f t="shared" si="6"/>
        <v>#NAME?</v>
      </c>
      <c r="B49" s="310" t="e">
        <f t="shared" si="0"/>
        <v>#NAME?</v>
      </c>
      <c r="C49" s="312" t="e">
        <f t="shared" si="7"/>
        <v>#NAME?</v>
      </c>
      <c r="D49" s="312" t="e">
        <f t="shared" si="1"/>
        <v>#NAME?</v>
      </c>
      <c r="E49" s="313" t="e">
        <f t="shared" si="2"/>
        <v>#NAME?</v>
      </c>
      <c r="F49" s="312" t="e">
        <f t="shared" si="3"/>
        <v>#NAME?</v>
      </c>
      <c r="G49" s="312" t="e">
        <f t="shared" si="4"/>
        <v>#NAME?</v>
      </c>
      <c r="H49" s="312" t="e">
        <f t="shared" si="8"/>
        <v>#NAME?</v>
      </c>
      <c r="I49" s="312" t="e">
        <f t="shared" si="5"/>
        <v>#NAME?</v>
      </c>
      <c r="J49" s="312" t="e">
        <f>SUM($H$18:$H49)</f>
        <v>#NAME?</v>
      </c>
    </row>
    <row r="50" spans="1:10" ht="12.75">
      <c r="A50" s="309" t="e">
        <f t="shared" si="6"/>
        <v>#NAME?</v>
      </c>
      <c r="B50" s="310" t="e">
        <f t="shared" si="0"/>
        <v>#NAME?</v>
      </c>
      <c r="C50" s="312" t="e">
        <f t="shared" si="7"/>
        <v>#NAME?</v>
      </c>
      <c r="D50" s="312" t="e">
        <f t="shared" si="1"/>
        <v>#NAME?</v>
      </c>
      <c r="E50" s="313" t="e">
        <f t="shared" si="2"/>
        <v>#NAME?</v>
      </c>
      <c r="F50" s="312" t="e">
        <f t="shared" si="3"/>
        <v>#NAME?</v>
      </c>
      <c r="G50" s="312" t="e">
        <f t="shared" si="4"/>
        <v>#NAME?</v>
      </c>
      <c r="H50" s="312" t="e">
        <f t="shared" si="8"/>
        <v>#NAME?</v>
      </c>
      <c r="I50" s="312" t="e">
        <f t="shared" si="5"/>
        <v>#NAME?</v>
      </c>
      <c r="J50" s="312" t="e">
        <f>SUM($H$18:$H50)</f>
        <v>#NAME?</v>
      </c>
    </row>
    <row r="51" spans="1:10" ht="12.75">
      <c r="A51" s="309" t="e">
        <f t="shared" si="6"/>
        <v>#NAME?</v>
      </c>
      <c r="B51" s="310" t="e">
        <f t="shared" si="0"/>
        <v>#NAME?</v>
      </c>
      <c r="C51" s="312" t="e">
        <f t="shared" si="7"/>
        <v>#NAME?</v>
      </c>
      <c r="D51" s="312" t="e">
        <f t="shared" si="1"/>
        <v>#NAME?</v>
      </c>
      <c r="E51" s="313" t="e">
        <f t="shared" si="2"/>
        <v>#NAME?</v>
      </c>
      <c r="F51" s="312" t="e">
        <f t="shared" si="3"/>
        <v>#NAME?</v>
      </c>
      <c r="G51" s="312" t="e">
        <f t="shared" si="4"/>
        <v>#NAME?</v>
      </c>
      <c r="H51" s="312" t="e">
        <f t="shared" si="8"/>
        <v>#NAME?</v>
      </c>
      <c r="I51" s="312" t="e">
        <f t="shared" si="5"/>
        <v>#NAME?</v>
      </c>
      <c r="J51" s="312" t="e">
        <f>SUM($H$18:$H51)</f>
        <v>#NAME?</v>
      </c>
    </row>
    <row r="52" spans="1:10" ht="12.75">
      <c r="A52" s="309" t="e">
        <f t="shared" si="6"/>
        <v>#NAME?</v>
      </c>
      <c r="B52" s="310" t="e">
        <f t="shared" si="0"/>
        <v>#NAME?</v>
      </c>
      <c r="C52" s="312" t="e">
        <f t="shared" si="7"/>
        <v>#NAME?</v>
      </c>
      <c r="D52" s="312" t="e">
        <f t="shared" si="1"/>
        <v>#NAME?</v>
      </c>
      <c r="E52" s="313" t="e">
        <f t="shared" si="2"/>
        <v>#NAME?</v>
      </c>
      <c r="F52" s="312" t="e">
        <f t="shared" si="3"/>
        <v>#NAME?</v>
      </c>
      <c r="G52" s="312" t="e">
        <f t="shared" si="4"/>
        <v>#NAME?</v>
      </c>
      <c r="H52" s="312" t="e">
        <f t="shared" si="8"/>
        <v>#NAME?</v>
      </c>
      <c r="I52" s="312" t="e">
        <f t="shared" si="5"/>
        <v>#NAME?</v>
      </c>
      <c r="J52" s="312" t="e">
        <f>SUM($H$18:$H52)</f>
        <v>#NAME?</v>
      </c>
    </row>
    <row r="53" spans="1:10" ht="12.75">
      <c r="A53" s="309" t="e">
        <f t="shared" si="6"/>
        <v>#NAME?</v>
      </c>
      <c r="B53" s="310" t="e">
        <f t="shared" si="0"/>
        <v>#NAME?</v>
      </c>
      <c r="C53" s="312" t="e">
        <f t="shared" si="7"/>
        <v>#NAME?</v>
      </c>
      <c r="D53" s="312" t="e">
        <f t="shared" si="1"/>
        <v>#NAME?</v>
      </c>
      <c r="E53" s="313" t="e">
        <f t="shared" si="2"/>
        <v>#NAME?</v>
      </c>
      <c r="F53" s="312" t="e">
        <f t="shared" si="3"/>
        <v>#NAME?</v>
      </c>
      <c r="G53" s="312" t="e">
        <f t="shared" si="4"/>
        <v>#NAME?</v>
      </c>
      <c r="H53" s="312" t="e">
        <f t="shared" si="8"/>
        <v>#NAME?</v>
      </c>
      <c r="I53" s="312" t="e">
        <f t="shared" si="5"/>
        <v>#NAME?</v>
      </c>
      <c r="J53" s="312" t="e">
        <f>SUM($H$18:$H53)</f>
        <v>#NAME?</v>
      </c>
    </row>
    <row r="54" spans="1:10" ht="12.75">
      <c r="A54" s="309" t="e">
        <f t="shared" si="6"/>
        <v>#NAME?</v>
      </c>
      <c r="B54" s="310" t="e">
        <f t="shared" si="0"/>
        <v>#NAME?</v>
      </c>
      <c r="C54" s="312" t="e">
        <f t="shared" si="7"/>
        <v>#NAME?</v>
      </c>
      <c r="D54" s="312" t="e">
        <f t="shared" si="1"/>
        <v>#NAME?</v>
      </c>
      <c r="E54" s="313" t="e">
        <f t="shared" si="2"/>
        <v>#NAME?</v>
      </c>
      <c r="F54" s="312" t="e">
        <f t="shared" si="3"/>
        <v>#NAME?</v>
      </c>
      <c r="G54" s="312" t="e">
        <f t="shared" si="4"/>
        <v>#NAME?</v>
      </c>
      <c r="H54" s="312" t="e">
        <f t="shared" si="8"/>
        <v>#NAME?</v>
      </c>
      <c r="I54" s="312" t="e">
        <f t="shared" si="5"/>
        <v>#NAME?</v>
      </c>
      <c r="J54" s="312" t="e">
        <f>SUM($H$18:$H54)</f>
        <v>#NAME?</v>
      </c>
    </row>
    <row r="55" spans="1:10" ht="12.75">
      <c r="A55" s="309" t="e">
        <f t="shared" si="6"/>
        <v>#NAME?</v>
      </c>
      <c r="B55" s="310" t="e">
        <f t="shared" si="0"/>
        <v>#NAME?</v>
      </c>
      <c r="C55" s="312" t="e">
        <f t="shared" si="7"/>
        <v>#NAME?</v>
      </c>
      <c r="D55" s="312" t="e">
        <f t="shared" si="1"/>
        <v>#NAME?</v>
      </c>
      <c r="E55" s="313" t="e">
        <f t="shared" si="2"/>
        <v>#NAME?</v>
      </c>
      <c r="F55" s="312" t="e">
        <f t="shared" si="3"/>
        <v>#NAME?</v>
      </c>
      <c r="G55" s="312" t="e">
        <f t="shared" si="4"/>
        <v>#NAME?</v>
      </c>
      <c r="H55" s="312" t="e">
        <f t="shared" si="8"/>
        <v>#NAME?</v>
      </c>
      <c r="I55" s="312" t="e">
        <f t="shared" si="5"/>
        <v>#NAME?</v>
      </c>
      <c r="J55" s="312" t="e">
        <f>SUM($H$18:$H55)</f>
        <v>#NAME?</v>
      </c>
    </row>
    <row r="56" spans="1:10" ht="12.75">
      <c r="A56" s="309" t="e">
        <f t="shared" si="6"/>
        <v>#NAME?</v>
      </c>
      <c r="B56" s="310" t="e">
        <f t="shared" si="0"/>
        <v>#NAME?</v>
      </c>
      <c r="C56" s="312" t="e">
        <f t="shared" si="7"/>
        <v>#NAME?</v>
      </c>
      <c r="D56" s="312" t="e">
        <f t="shared" si="1"/>
        <v>#NAME?</v>
      </c>
      <c r="E56" s="313" t="e">
        <f t="shared" si="2"/>
        <v>#NAME?</v>
      </c>
      <c r="F56" s="312" t="e">
        <f t="shared" si="3"/>
        <v>#NAME?</v>
      </c>
      <c r="G56" s="312" t="e">
        <f t="shared" si="4"/>
        <v>#NAME?</v>
      </c>
      <c r="H56" s="312" t="e">
        <f t="shared" si="8"/>
        <v>#NAME?</v>
      </c>
      <c r="I56" s="312" t="e">
        <f t="shared" si="5"/>
        <v>#NAME?</v>
      </c>
      <c r="J56" s="312" t="e">
        <f>SUM($H$18:$H56)</f>
        <v>#NAME?</v>
      </c>
    </row>
    <row r="57" spans="1:10" ht="12.75">
      <c r="A57" s="309" t="e">
        <f t="shared" si="6"/>
        <v>#NAME?</v>
      </c>
      <c r="B57" s="310" t="e">
        <f t="shared" si="0"/>
        <v>#NAME?</v>
      </c>
      <c r="C57" s="312" t="e">
        <f t="shared" si="7"/>
        <v>#NAME?</v>
      </c>
      <c r="D57" s="312" t="e">
        <f t="shared" si="1"/>
        <v>#NAME?</v>
      </c>
      <c r="E57" s="313" t="e">
        <f t="shared" si="2"/>
        <v>#NAME?</v>
      </c>
      <c r="F57" s="312" t="e">
        <f t="shared" si="3"/>
        <v>#NAME?</v>
      </c>
      <c r="G57" s="312" t="e">
        <f t="shared" si="4"/>
        <v>#NAME?</v>
      </c>
      <c r="H57" s="312" t="e">
        <f t="shared" si="8"/>
        <v>#NAME?</v>
      </c>
      <c r="I57" s="312" t="e">
        <f t="shared" si="5"/>
        <v>#NAME?</v>
      </c>
      <c r="J57" s="312" t="e">
        <f>SUM($H$18:$H57)</f>
        <v>#NAME?</v>
      </c>
    </row>
    <row r="58" spans="1:10" ht="12.75">
      <c r="A58" s="309" t="e">
        <f t="shared" si="6"/>
        <v>#NAME?</v>
      </c>
      <c r="B58" s="310" t="e">
        <f t="shared" si="0"/>
        <v>#NAME?</v>
      </c>
      <c r="C58" s="312" t="e">
        <f t="shared" si="7"/>
        <v>#NAME?</v>
      </c>
      <c r="D58" s="312" t="e">
        <f t="shared" si="1"/>
        <v>#NAME?</v>
      </c>
      <c r="E58" s="313" t="e">
        <f t="shared" si="2"/>
        <v>#NAME?</v>
      </c>
      <c r="F58" s="312" t="e">
        <f t="shared" si="3"/>
        <v>#NAME?</v>
      </c>
      <c r="G58" s="312" t="e">
        <f t="shared" si="4"/>
        <v>#NAME?</v>
      </c>
      <c r="H58" s="312" t="e">
        <f t="shared" si="8"/>
        <v>#NAME?</v>
      </c>
      <c r="I58" s="312" t="e">
        <f t="shared" si="5"/>
        <v>#NAME?</v>
      </c>
      <c r="J58" s="312" t="e">
        <f>SUM($H$18:$H58)</f>
        <v>#NAME?</v>
      </c>
    </row>
    <row r="59" spans="1:10" ht="12.75">
      <c r="A59" s="309" t="e">
        <f t="shared" si="6"/>
        <v>#NAME?</v>
      </c>
      <c r="B59" s="310" t="e">
        <f t="shared" si="0"/>
        <v>#NAME?</v>
      </c>
      <c r="C59" s="312" t="e">
        <f t="shared" si="7"/>
        <v>#NAME?</v>
      </c>
      <c r="D59" s="312" t="e">
        <f t="shared" si="1"/>
        <v>#NAME?</v>
      </c>
      <c r="E59" s="313" t="e">
        <f t="shared" si="2"/>
        <v>#NAME?</v>
      </c>
      <c r="F59" s="312" t="e">
        <f t="shared" si="3"/>
        <v>#NAME?</v>
      </c>
      <c r="G59" s="312" t="e">
        <f t="shared" si="4"/>
        <v>#NAME?</v>
      </c>
      <c r="H59" s="312" t="e">
        <f t="shared" si="8"/>
        <v>#NAME?</v>
      </c>
      <c r="I59" s="312" t="e">
        <f t="shared" si="5"/>
        <v>#NAME?</v>
      </c>
      <c r="J59" s="312" t="e">
        <f>SUM($H$18:$H59)</f>
        <v>#NAME?</v>
      </c>
    </row>
    <row r="60" spans="1:10" ht="12.75">
      <c r="A60" s="309" t="e">
        <f t="shared" si="6"/>
        <v>#NAME?</v>
      </c>
      <c r="B60" s="310" t="e">
        <f t="shared" si="0"/>
        <v>#NAME?</v>
      </c>
      <c r="C60" s="312" t="e">
        <f t="shared" si="7"/>
        <v>#NAME?</v>
      </c>
      <c r="D60" s="312" t="e">
        <f t="shared" si="1"/>
        <v>#NAME?</v>
      </c>
      <c r="E60" s="313" t="e">
        <f t="shared" si="2"/>
        <v>#NAME?</v>
      </c>
      <c r="F60" s="312" t="e">
        <f t="shared" si="3"/>
        <v>#NAME?</v>
      </c>
      <c r="G60" s="312" t="e">
        <f t="shared" si="4"/>
        <v>#NAME?</v>
      </c>
      <c r="H60" s="312" t="e">
        <f t="shared" si="8"/>
        <v>#NAME?</v>
      </c>
      <c r="I60" s="312" t="e">
        <f t="shared" si="5"/>
        <v>#NAME?</v>
      </c>
      <c r="J60" s="312" t="e">
        <f>SUM($H$18:$H60)</f>
        <v>#NAME?</v>
      </c>
    </row>
    <row r="61" spans="1:10" ht="12.75">
      <c r="A61" s="309" t="e">
        <f t="shared" si="6"/>
        <v>#NAME?</v>
      </c>
      <c r="B61" s="310" t="e">
        <f t="shared" si="0"/>
        <v>#NAME?</v>
      </c>
      <c r="C61" s="312" t="e">
        <f t="shared" si="7"/>
        <v>#NAME?</v>
      </c>
      <c r="D61" s="312" t="e">
        <f t="shared" si="1"/>
        <v>#NAME?</v>
      </c>
      <c r="E61" s="313" t="e">
        <f t="shared" si="2"/>
        <v>#NAME?</v>
      </c>
      <c r="F61" s="312" t="e">
        <f t="shared" si="3"/>
        <v>#NAME?</v>
      </c>
      <c r="G61" s="312" t="e">
        <f t="shared" si="4"/>
        <v>#NAME?</v>
      </c>
      <c r="H61" s="312" t="e">
        <f t="shared" si="8"/>
        <v>#NAME?</v>
      </c>
      <c r="I61" s="312" t="e">
        <f t="shared" si="5"/>
        <v>#NAME?</v>
      </c>
      <c r="J61" s="312" t="e">
        <f>SUM($H$18:$H61)</f>
        <v>#NAME?</v>
      </c>
    </row>
    <row r="62" spans="1:10" ht="12.75">
      <c r="A62" s="309" t="e">
        <f t="shared" si="6"/>
        <v>#NAME?</v>
      </c>
      <c r="B62" s="310" t="e">
        <f t="shared" si="0"/>
        <v>#NAME?</v>
      </c>
      <c r="C62" s="312" t="e">
        <f t="shared" si="7"/>
        <v>#NAME?</v>
      </c>
      <c r="D62" s="312" t="e">
        <f t="shared" si="1"/>
        <v>#NAME?</v>
      </c>
      <c r="E62" s="313" t="e">
        <f t="shared" si="2"/>
        <v>#NAME?</v>
      </c>
      <c r="F62" s="312" t="e">
        <f t="shared" si="3"/>
        <v>#NAME?</v>
      </c>
      <c r="G62" s="312" t="e">
        <f t="shared" si="4"/>
        <v>#NAME?</v>
      </c>
      <c r="H62" s="312" t="e">
        <f t="shared" si="8"/>
        <v>#NAME?</v>
      </c>
      <c r="I62" s="312" t="e">
        <f t="shared" si="5"/>
        <v>#NAME?</v>
      </c>
      <c r="J62" s="312" t="e">
        <f>SUM($H$18:$H62)</f>
        <v>#NAME?</v>
      </c>
    </row>
    <row r="63" spans="1:10" ht="12.75">
      <c r="A63" s="309" t="e">
        <f t="shared" si="6"/>
        <v>#NAME?</v>
      </c>
      <c r="B63" s="310" t="e">
        <f t="shared" si="0"/>
        <v>#NAME?</v>
      </c>
      <c r="C63" s="312" t="e">
        <f t="shared" si="7"/>
        <v>#NAME?</v>
      </c>
      <c r="D63" s="312" t="e">
        <f t="shared" si="1"/>
        <v>#NAME?</v>
      </c>
      <c r="E63" s="313" t="e">
        <f t="shared" si="2"/>
        <v>#NAME?</v>
      </c>
      <c r="F63" s="312" t="e">
        <f t="shared" si="3"/>
        <v>#NAME?</v>
      </c>
      <c r="G63" s="312" t="e">
        <f t="shared" si="4"/>
        <v>#NAME?</v>
      </c>
      <c r="H63" s="312" t="e">
        <f t="shared" si="8"/>
        <v>#NAME?</v>
      </c>
      <c r="I63" s="312" t="e">
        <f t="shared" si="5"/>
        <v>#NAME?</v>
      </c>
      <c r="J63" s="312" t="e">
        <f>SUM($H$18:$H63)</f>
        <v>#NAME?</v>
      </c>
    </row>
    <row r="64" spans="1:10" ht="12.75">
      <c r="A64" s="309" t="e">
        <f t="shared" si="6"/>
        <v>#NAME?</v>
      </c>
      <c r="B64" s="310" t="e">
        <f t="shared" si="0"/>
        <v>#NAME?</v>
      </c>
      <c r="C64" s="312" t="e">
        <f t="shared" si="7"/>
        <v>#NAME?</v>
      </c>
      <c r="D64" s="312" t="e">
        <f t="shared" si="1"/>
        <v>#NAME?</v>
      </c>
      <c r="E64" s="313" t="e">
        <f t="shared" si="2"/>
        <v>#NAME?</v>
      </c>
      <c r="F64" s="312" t="e">
        <f t="shared" si="3"/>
        <v>#NAME?</v>
      </c>
      <c r="G64" s="312" t="e">
        <f t="shared" si="4"/>
        <v>#NAME?</v>
      </c>
      <c r="H64" s="312" t="e">
        <f t="shared" si="8"/>
        <v>#NAME?</v>
      </c>
      <c r="I64" s="312" t="e">
        <f t="shared" si="5"/>
        <v>#NAME?</v>
      </c>
      <c r="J64" s="312" t="e">
        <f>SUM($H$18:$H64)</f>
        <v>#NAME?</v>
      </c>
    </row>
    <row r="65" spans="1:10" ht="12.75">
      <c r="A65" s="309" t="e">
        <f t="shared" si="6"/>
        <v>#NAME?</v>
      </c>
      <c r="B65" s="310" t="e">
        <f t="shared" si="0"/>
        <v>#NAME?</v>
      </c>
      <c r="C65" s="312" t="e">
        <f t="shared" si="7"/>
        <v>#NAME?</v>
      </c>
      <c r="D65" s="312" t="e">
        <f t="shared" si="1"/>
        <v>#NAME?</v>
      </c>
      <c r="E65" s="313" t="e">
        <f t="shared" si="2"/>
        <v>#NAME?</v>
      </c>
      <c r="F65" s="312" t="e">
        <f t="shared" si="3"/>
        <v>#NAME?</v>
      </c>
      <c r="G65" s="312" t="e">
        <f t="shared" si="4"/>
        <v>#NAME?</v>
      </c>
      <c r="H65" s="312" t="e">
        <f t="shared" si="8"/>
        <v>#NAME?</v>
      </c>
      <c r="I65" s="312" t="e">
        <f t="shared" si="5"/>
        <v>#NAME?</v>
      </c>
      <c r="J65" s="312" t="e">
        <f>SUM($H$18:$H65)</f>
        <v>#NAME?</v>
      </c>
    </row>
    <row r="66" spans="1:10" ht="12.75">
      <c r="A66" s="309" t="e">
        <f t="shared" si="6"/>
        <v>#NAME?</v>
      </c>
      <c r="B66" s="310" t="e">
        <f t="shared" si="0"/>
        <v>#NAME?</v>
      </c>
      <c r="C66" s="312" t="e">
        <f t="shared" si="7"/>
        <v>#NAME?</v>
      </c>
      <c r="D66" s="312" t="e">
        <f t="shared" si="1"/>
        <v>#NAME?</v>
      </c>
      <c r="E66" s="313" t="e">
        <f t="shared" si="2"/>
        <v>#NAME?</v>
      </c>
      <c r="F66" s="312" t="e">
        <f t="shared" si="3"/>
        <v>#NAME?</v>
      </c>
      <c r="G66" s="312" t="e">
        <f t="shared" si="4"/>
        <v>#NAME?</v>
      </c>
      <c r="H66" s="312" t="e">
        <f t="shared" si="8"/>
        <v>#NAME?</v>
      </c>
      <c r="I66" s="312" t="e">
        <f t="shared" si="5"/>
        <v>#NAME?</v>
      </c>
      <c r="J66" s="312" t="e">
        <f>SUM($H$18:$H66)</f>
        <v>#NAME?</v>
      </c>
    </row>
    <row r="67" spans="1:10" ht="12.75">
      <c r="A67" s="309" t="e">
        <f t="shared" si="6"/>
        <v>#NAME?</v>
      </c>
      <c r="B67" s="310" t="e">
        <f t="shared" si="0"/>
        <v>#NAME?</v>
      </c>
      <c r="C67" s="312" t="e">
        <f t="shared" si="7"/>
        <v>#NAME?</v>
      </c>
      <c r="D67" s="312" t="e">
        <f t="shared" si="1"/>
        <v>#NAME?</v>
      </c>
      <c r="E67" s="313" t="e">
        <f t="shared" si="2"/>
        <v>#NAME?</v>
      </c>
      <c r="F67" s="312" t="e">
        <f t="shared" si="3"/>
        <v>#NAME?</v>
      </c>
      <c r="G67" s="312" t="e">
        <f t="shared" si="4"/>
        <v>#NAME?</v>
      </c>
      <c r="H67" s="312" t="e">
        <f t="shared" si="8"/>
        <v>#NAME?</v>
      </c>
      <c r="I67" s="312" t="e">
        <f t="shared" si="5"/>
        <v>#NAME?</v>
      </c>
      <c r="J67" s="312" t="e">
        <f>SUM($H$18:$H67)</f>
        <v>#NAME?</v>
      </c>
    </row>
    <row r="68" spans="1:10" ht="12.75">
      <c r="A68" s="309" t="e">
        <f t="shared" si="6"/>
        <v>#NAME?</v>
      </c>
      <c r="B68" s="310" t="e">
        <f t="shared" si="0"/>
        <v>#NAME?</v>
      </c>
      <c r="C68" s="312" t="e">
        <f t="shared" si="7"/>
        <v>#NAME?</v>
      </c>
      <c r="D68" s="312" t="e">
        <f t="shared" si="1"/>
        <v>#NAME?</v>
      </c>
      <c r="E68" s="313" t="e">
        <f t="shared" si="2"/>
        <v>#NAME?</v>
      </c>
      <c r="F68" s="312" t="e">
        <f t="shared" si="3"/>
        <v>#NAME?</v>
      </c>
      <c r="G68" s="312" t="e">
        <f t="shared" si="4"/>
        <v>#NAME?</v>
      </c>
      <c r="H68" s="312" t="e">
        <f t="shared" si="8"/>
        <v>#NAME?</v>
      </c>
      <c r="I68" s="312" t="e">
        <f t="shared" si="5"/>
        <v>#NAME?</v>
      </c>
      <c r="J68" s="312" t="e">
        <f>SUM($H$18:$H68)</f>
        <v>#NAME?</v>
      </c>
    </row>
    <row r="69" spans="1:10" ht="12.75">
      <c r="A69" s="309" t="e">
        <f t="shared" si="6"/>
        <v>#NAME?</v>
      </c>
      <c r="B69" s="310" t="e">
        <f t="shared" si="0"/>
        <v>#NAME?</v>
      </c>
      <c r="C69" s="312" t="e">
        <f t="shared" si="7"/>
        <v>#NAME?</v>
      </c>
      <c r="D69" s="312" t="e">
        <f t="shared" si="1"/>
        <v>#NAME?</v>
      </c>
      <c r="E69" s="313" t="e">
        <f t="shared" si="2"/>
        <v>#NAME?</v>
      </c>
      <c r="F69" s="312" t="e">
        <f t="shared" si="3"/>
        <v>#NAME?</v>
      </c>
      <c r="G69" s="312" t="e">
        <f t="shared" si="4"/>
        <v>#NAME?</v>
      </c>
      <c r="H69" s="312" t="e">
        <f t="shared" si="8"/>
        <v>#NAME?</v>
      </c>
      <c r="I69" s="312" t="e">
        <f t="shared" si="5"/>
        <v>#NAME?</v>
      </c>
      <c r="J69" s="312" t="e">
        <f>SUM($H$18:$H69)</f>
        <v>#NAME?</v>
      </c>
    </row>
    <row r="70" spans="1:10" ht="12.75">
      <c r="A70" s="309" t="e">
        <f t="shared" si="6"/>
        <v>#NAME?</v>
      </c>
      <c r="B70" s="310" t="e">
        <f t="shared" si="0"/>
        <v>#NAME?</v>
      </c>
      <c r="C70" s="312" t="e">
        <f t="shared" si="7"/>
        <v>#NAME?</v>
      </c>
      <c r="D70" s="312" t="e">
        <f t="shared" si="1"/>
        <v>#NAME?</v>
      </c>
      <c r="E70" s="313" t="e">
        <f t="shared" si="2"/>
        <v>#NAME?</v>
      </c>
      <c r="F70" s="312" t="e">
        <f t="shared" si="3"/>
        <v>#NAME?</v>
      </c>
      <c r="G70" s="312" t="e">
        <f t="shared" si="4"/>
        <v>#NAME?</v>
      </c>
      <c r="H70" s="312" t="e">
        <f t="shared" si="8"/>
        <v>#NAME?</v>
      </c>
      <c r="I70" s="312" t="e">
        <f t="shared" si="5"/>
        <v>#NAME?</v>
      </c>
      <c r="J70" s="312" t="e">
        <f>SUM($H$18:$H70)</f>
        <v>#NAME?</v>
      </c>
    </row>
    <row r="71" spans="1:10" ht="12.75">
      <c r="A71" s="309" t="e">
        <f t="shared" si="6"/>
        <v>#NAME?</v>
      </c>
      <c r="B71" s="310" t="e">
        <f t="shared" si="0"/>
        <v>#NAME?</v>
      </c>
      <c r="C71" s="312" t="e">
        <f t="shared" si="7"/>
        <v>#NAME?</v>
      </c>
      <c r="D71" s="312" t="e">
        <f t="shared" si="1"/>
        <v>#NAME?</v>
      </c>
      <c r="E71" s="313" t="e">
        <f t="shared" si="2"/>
        <v>#NAME?</v>
      </c>
      <c r="F71" s="312" t="e">
        <f t="shared" si="3"/>
        <v>#NAME?</v>
      </c>
      <c r="G71" s="312" t="e">
        <f t="shared" si="4"/>
        <v>#NAME?</v>
      </c>
      <c r="H71" s="312" t="e">
        <f t="shared" si="8"/>
        <v>#NAME?</v>
      </c>
      <c r="I71" s="312" t="e">
        <f t="shared" si="5"/>
        <v>#NAME?</v>
      </c>
      <c r="J71" s="312" t="e">
        <f>SUM($H$18:$H71)</f>
        <v>#NAME?</v>
      </c>
    </row>
    <row r="72" spans="1:10" ht="12.75">
      <c r="A72" s="309" t="e">
        <f t="shared" si="6"/>
        <v>#NAME?</v>
      </c>
      <c r="B72" s="310" t="e">
        <f t="shared" si="0"/>
        <v>#NAME?</v>
      </c>
      <c r="C72" s="312" t="e">
        <f t="shared" si="7"/>
        <v>#NAME?</v>
      </c>
      <c r="D72" s="312" t="e">
        <f t="shared" si="1"/>
        <v>#NAME?</v>
      </c>
      <c r="E72" s="313" t="e">
        <f t="shared" si="2"/>
        <v>#NAME?</v>
      </c>
      <c r="F72" s="312" t="e">
        <f t="shared" si="3"/>
        <v>#NAME?</v>
      </c>
      <c r="G72" s="312" t="e">
        <f t="shared" si="4"/>
        <v>#NAME?</v>
      </c>
      <c r="H72" s="312" t="e">
        <f t="shared" si="8"/>
        <v>#NAME?</v>
      </c>
      <c r="I72" s="312" t="e">
        <f t="shared" si="5"/>
        <v>#NAME?</v>
      </c>
      <c r="J72" s="312" t="e">
        <f>SUM($H$18:$H72)</f>
        <v>#NAME?</v>
      </c>
    </row>
    <row r="73" spans="1:10" ht="12.75">
      <c r="A73" s="309" t="e">
        <f t="shared" si="6"/>
        <v>#NAME?</v>
      </c>
      <c r="B73" s="310" t="e">
        <f t="shared" si="0"/>
        <v>#NAME?</v>
      </c>
      <c r="C73" s="312" t="e">
        <f t="shared" si="7"/>
        <v>#NAME?</v>
      </c>
      <c r="D73" s="312" t="e">
        <f t="shared" si="1"/>
        <v>#NAME?</v>
      </c>
      <c r="E73" s="313" t="e">
        <f t="shared" si="2"/>
        <v>#NAME?</v>
      </c>
      <c r="F73" s="312" t="e">
        <f t="shared" si="3"/>
        <v>#NAME?</v>
      </c>
      <c r="G73" s="312" t="e">
        <f t="shared" si="4"/>
        <v>#NAME?</v>
      </c>
      <c r="H73" s="312" t="e">
        <f t="shared" si="8"/>
        <v>#NAME?</v>
      </c>
      <c r="I73" s="312" t="e">
        <f t="shared" si="5"/>
        <v>#NAME?</v>
      </c>
      <c r="J73" s="312" t="e">
        <f>SUM($H$18:$H73)</f>
        <v>#NAME?</v>
      </c>
    </row>
    <row r="74" spans="1:10" ht="12.75">
      <c r="A74" s="309" t="e">
        <f t="shared" si="6"/>
        <v>#NAME?</v>
      </c>
      <c r="B74" s="310" t="e">
        <f t="shared" si="0"/>
        <v>#NAME?</v>
      </c>
      <c r="C74" s="312" t="e">
        <f t="shared" si="7"/>
        <v>#NAME?</v>
      </c>
      <c r="D74" s="312" t="e">
        <f t="shared" si="1"/>
        <v>#NAME?</v>
      </c>
      <c r="E74" s="313" t="e">
        <f t="shared" si="2"/>
        <v>#NAME?</v>
      </c>
      <c r="F74" s="312" t="e">
        <f t="shared" si="3"/>
        <v>#NAME?</v>
      </c>
      <c r="G74" s="312" t="e">
        <f t="shared" si="4"/>
        <v>#NAME?</v>
      </c>
      <c r="H74" s="312" t="e">
        <f t="shared" si="8"/>
        <v>#NAME?</v>
      </c>
      <c r="I74" s="312" t="e">
        <f t="shared" si="5"/>
        <v>#NAME?</v>
      </c>
      <c r="J74" s="312" t="e">
        <f>SUM($H$18:$H74)</f>
        <v>#NAME?</v>
      </c>
    </row>
    <row r="75" spans="1:10" ht="12.75">
      <c r="A75" s="309" t="e">
        <f t="shared" si="6"/>
        <v>#NAME?</v>
      </c>
      <c r="B75" s="310" t="e">
        <f t="shared" si="0"/>
        <v>#NAME?</v>
      </c>
      <c r="C75" s="312" t="e">
        <f t="shared" si="7"/>
        <v>#NAME?</v>
      </c>
      <c r="D75" s="312" t="e">
        <f t="shared" si="1"/>
        <v>#NAME?</v>
      </c>
      <c r="E75" s="313" t="e">
        <f t="shared" si="2"/>
        <v>#NAME?</v>
      </c>
      <c r="F75" s="312" t="e">
        <f t="shared" si="3"/>
        <v>#NAME?</v>
      </c>
      <c r="G75" s="312" t="e">
        <f t="shared" si="4"/>
        <v>#NAME?</v>
      </c>
      <c r="H75" s="312" t="e">
        <f t="shared" si="8"/>
        <v>#NAME?</v>
      </c>
      <c r="I75" s="312" t="e">
        <f t="shared" si="5"/>
        <v>#NAME?</v>
      </c>
      <c r="J75" s="312" t="e">
        <f>SUM($H$18:$H75)</f>
        <v>#NAME?</v>
      </c>
    </row>
    <row r="76" spans="1:10" ht="12.75">
      <c r="A76" s="309" t="e">
        <f t="shared" si="6"/>
        <v>#NAME?</v>
      </c>
      <c r="B76" s="310" t="e">
        <f t="shared" si="0"/>
        <v>#NAME?</v>
      </c>
      <c r="C76" s="312" t="e">
        <f t="shared" si="7"/>
        <v>#NAME?</v>
      </c>
      <c r="D76" s="312" t="e">
        <f t="shared" si="1"/>
        <v>#NAME?</v>
      </c>
      <c r="E76" s="313" t="e">
        <f t="shared" si="2"/>
        <v>#NAME?</v>
      </c>
      <c r="F76" s="312" t="e">
        <f t="shared" si="3"/>
        <v>#NAME?</v>
      </c>
      <c r="G76" s="312" t="e">
        <f t="shared" si="4"/>
        <v>#NAME?</v>
      </c>
      <c r="H76" s="312" t="e">
        <f t="shared" si="8"/>
        <v>#NAME?</v>
      </c>
      <c r="I76" s="312" t="e">
        <f t="shared" si="5"/>
        <v>#NAME?</v>
      </c>
      <c r="J76" s="312" t="e">
        <f>SUM($H$18:$H76)</f>
        <v>#NAME?</v>
      </c>
    </row>
    <row r="77" spans="1:10" ht="12.75">
      <c r="A77" s="309" t="e">
        <f t="shared" si="6"/>
        <v>#NAME?</v>
      </c>
      <c r="B77" s="310" t="e">
        <f t="shared" si="0"/>
        <v>#NAME?</v>
      </c>
      <c r="C77" s="312" t="e">
        <f t="shared" si="7"/>
        <v>#NAME?</v>
      </c>
      <c r="D77" s="312" t="e">
        <f t="shared" si="1"/>
        <v>#NAME?</v>
      </c>
      <c r="E77" s="313" t="e">
        <f t="shared" si="2"/>
        <v>#NAME?</v>
      </c>
      <c r="F77" s="312" t="e">
        <f t="shared" si="3"/>
        <v>#NAME?</v>
      </c>
      <c r="G77" s="312" t="e">
        <f t="shared" si="4"/>
        <v>#NAME?</v>
      </c>
      <c r="H77" s="312" t="e">
        <f t="shared" si="8"/>
        <v>#NAME?</v>
      </c>
      <c r="I77" s="312" t="e">
        <f t="shared" si="5"/>
        <v>#NAME?</v>
      </c>
      <c r="J77" s="312" t="e">
        <f>SUM($H$18:$H77)</f>
        <v>#NAME?</v>
      </c>
    </row>
    <row r="78" spans="1:10" ht="12.75">
      <c r="A78" s="309" t="e">
        <f t="shared" si="6"/>
        <v>#NAME?</v>
      </c>
      <c r="B78" s="310" t="e">
        <f t="shared" si="0"/>
        <v>#NAME?</v>
      </c>
      <c r="C78" s="312" t="e">
        <f t="shared" si="7"/>
        <v>#NAME?</v>
      </c>
      <c r="D78" s="312" t="e">
        <f t="shared" si="1"/>
        <v>#NAME?</v>
      </c>
      <c r="E78" s="313" t="e">
        <f t="shared" si="2"/>
        <v>#NAME?</v>
      </c>
      <c r="F78" s="312" t="e">
        <f t="shared" si="3"/>
        <v>#NAME?</v>
      </c>
      <c r="G78" s="312" t="e">
        <f t="shared" si="4"/>
        <v>#NAME?</v>
      </c>
      <c r="H78" s="312" t="e">
        <f t="shared" si="8"/>
        <v>#NAME?</v>
      </c>
      <c r="I78" s="312" t="e">
        <f t="shared" si="5"/>
        <v>#NAME?</v>
      </c>
      <c r="J78" s="312" t="e">
        <f>SUM($H$18:$H78)</f>
        <v>#NAME?</v>
      </c>
    </row>
    <row r="79" spans="1:10" ht="12.75">
      <c r="A79" s="309" t="e">
        <f t="shared" si="6"/>
        <v>#NAME?</v>
      </c>
      <c r="B79" s="310" t="e">
        <f t="shared" si="0"/>
        <v>#NAME?</v>
      </c>
      <c r="C79" s="312" t="e">
        <f t="shared" si="7"/>
        <v>#NAME?</v>
      </c>
      <c r="D79" s="312" t="e">
        <f t="shared" si="1"/>
        <v>#NAME?</v>
      </c>
      <c r="E79" s="313" t="e">
        <f t="shared" si="2"/>
        <v>#NAME?</v>
      </c>
      <c r="F79" s="312" t="e">
        <f t="shared" si="3"/>
        <v>#NAME?</v>
      </c>
      <c r="G79" s="312" t="e">
        <f t="shared" si="4"/>
        <v>#NAME?</v>
      </c>
      <c r="H79" s="312" t="e">
        <f t="shared" si="8"/>
        <v>#NAME?</v>
      </c>
      <c r="I79" s="312" t="e">
        <f t="shared" si="5"/>
        <v>#NAME?</v>
      </c>
      <c r="J79" s="312" t="e">
        <f>SUM($H$18:$H79)</f>
        <v>#NAME?</v>
      </c>
    </row>
    <row r="80" spans="1:10" ht="12.75">
      <c r="A80" s="309" t="e">
        <f t="shared" si="6"/>
        <v>#NAME?</v>
      </c>
      <c r="B80" s="310" t="e">
        <f t="shared" si="0"/>
        <v>#NAME?</v>
      </c>
      <c r="C80" s="312" t="e">
        <f t="shared" si="7"/>
        <v>#NAME?</v>
      </c>
      <c r="D80" s="312" t="e">
        <f t="shared" si="1"/>
        <v>#NAME?</v>
      </c>
      <c r="E80" s="313" t="e">
        <f t="shared" si="2"/>
        <v>#NAME?</v>
      </c>
      <c r="F80" s="312" t="e">
        <f t="shared" si="3"/>
        <v>#NAME?</v>
      </c>
      <c r="G80" s="312" t="e">
        <f t="shared" si="4"/>
        <v>#NAME?</v>
      </c>
      <c r="H80" s="312" t="e">
        <f t="shared" si="8"/>
        <v>#NAME?</v>
      </c>
      <c r="I80" s="312" t="e">
        <f t="shared" si="5"/>
        <v>#NAME?</v>
      </c>
      <c r="J80" s="312" t="e">
        <f>SUM($H$18:$H80)</f>
        <v>#NAME?</v>
      </c>
    </row>
    <row r="81" spans="1:10" ht="12.75">
      <c r="A81" s="309" t="e">
        <f t="shared" si="6"/>
        <v>#NAME?</v>
      </c>
      <c r="B81" s="310" t="e">
        <f t="shared" si="0"/>
        <v>#NAME?</v>
      </c>
      <c r="C81" s="312" t="e">
        <f t="shared" si="7"/>
        <v>#NAME?</v>
      </c>
      <c r="D81" s="312" t="e">
        <f t="shared" si="1"/>
        <v>#NAME?</v>
      </c>
      <c r="E81" s="313" t="e">
        <f t="shared" si="2"/>
        <v>#NAME?</v>
      </c>
      <c r="F81" s="312" t="e">
        <f t="shared" si="3"/>
        <v>#NAME?</v>
      </c>
      <c r="G81" s="312" t="e">
        <f t="shared" si="4"/>
        <v>#NAME?</v>
      </c>
      <c r="H81" s="312" t="e">
        <f t="shared" si="8"/>
        <v>#NAME?</v>
      </c>
      <c r="I81" s="312" t="e">
        <f t="shared" si="5"/>
        <v>#NAME?</v>
      </c>
      <c r="J81" s="312" t="e">
        <f>SUM($H$18:$H81)</f>
        <v>#NAME?</v>
      </c>
    </row>
    <row r="82" spans="1:10" ht="12.75">
      <c r="A82" s="309" t="e">
        <f t="shared" si="6"/>
        <v>#NAME?</v>
      </c>
      <c r="B82" s="310" t="e">
        <f aca="true" t="shared" si="9" ref="B82:B145">IF(Pay_Num_3&lt;&gt;"",DATE(YEAR(Loan_Start_3),MONTH(Loan_Start_3)+(Pay_Num_3)*12/Num_Pmt_Per_Year_3,DAY(Loan_Start_3)),"")</f>
        <v>#NAME?</v>
      </c>
      <c r="C82" s="312" t="e">
        <f t="shared" si="7"/>
        <v>#NAME?</v>
      </c>
      <c r="D82" s="312" t="e">
        <f aca="true" t="shared" si="10" ref="D82:D145">IF(Pay_Num_3&lt;&gt;"",Scheduled_Monthly_Payment_3,"")</f>
        <v>#NAME?</v>
      </c>
      <c r="E82" s="313" t="e">
        <f aca="true" t="shared" si="11" ref="E82:E145">IF(AND(Pay_Num_3&lt;&gt;"",Sched_Pay_3+Scheduled_Extra_Payments_3&lt;Beg_Bal_3),Scheduled_Extra_Payments_3,IF(AND(Pay_Num_3&lt;&gt;"",Beg_Bal_3-Sched_Pay_3&gt;0),Beg_Bal_3-Sched_Pay_3,IF(Pay_Num_3&lt;&gt;"",0,"")))</f>
        <v>#NAME?</v>
      </c>
      <c r="F82" s="312" t="e">
        <f aca="true" t="shared" si="12" ref="F82:F145">IF(AND(Pay_Num_3&lt;&gt;"",Sched_Pay_3+Extra_Pay_3&lt;Beg_Bal_3),Sched_Pay_3+Extra_Pay_3,IF(Pay_Num_3&lt;&gt;"",Beg_Bal_3,""))</f>
        <v>#NAME?</v>
      </c>
      <c r="G82" s="312" t="e">
        <f aca="true" t="shared" si="13" ref="G82:G145">IF(Pay_Num_3&lt;&gt;"",Total_Pay_3-Int_3,"")</f>
        <v>#NAME?</v>
      </c>
      <c r="H82" s="312" t="e">
        <f t="shared" si="8"/>
        <v>#NAME?</v>
      </c>
      <c r="I82" s="312" t="e">
        <f aca="true" t="shared" si="14" ref="I82:I145">IF(AND(Pay_Num_3&lt;&gt;"",Sched_Pay_3+Extra_Pay_3&lt;Beg_Bal_3),Beg_Bal_3-Princ_3,IF(Pay_Num_3&lt;&gt;"",0,""))</f>
        <v>#NAME?</v>
      </c>
      <c r="J82" s="312" t="e">
        <f>SUM($H$18:$H82)</f>
        <v>#NAME?</v>
      </c>
    </row>
    <row r="83" spans="1:10" ht="12.75">
      <c r="A83" s="309" t="e">
        <f aca="true" t="shared" si="15" ref="A83:A146">IF(Values_Entered_3,A82+1,"")</f>
        <v>#NAME?</v>
      </c>
      <c r="B83" s="310" t="e">
        <f t="shared" si="9"/>
        <v>#NAME?</v>
      </c>
      <c r="C83" s="312" t="e">
        <f aca="true" t="shared" si="16" ref="C83:C146">IF(Pay_Num_3&lt;&gt;"",I82,"")</f>
        <v>#NAME?</v>
      </c>
      <c r="D83" s="312" t="e">
        <f t="shared" si="10"/>
        <v>#NAME?</v>
      </c>
      <c r="E83" s="313" t="e">
        <f t="shared" si="11"/>
        <v>#NAME?</v>
      </c>
      <c r="F83" s="312" t="e">
        <f t="shared" si="12"/>
        <v>#NAME?</v>
      </c>
      <c r="G83" s="312" t="e">
        <f t="shared" si="13"/>
        <v>#NAME?</v>
      </c>
      <c r="H83" s="312" t="e">
        <f aca="true" t="shared" si="17" ref="H83:H146">IF(Pay_Num_3&lt;&gt;"",Beg_Bal_3*Interest_Rate_3/Num_Pmt_Per_Year_3,"")</f>
        <v>#NAME?</v>
      </c>
      <c r="I83" s="312" t="e">
        <f t="shared" si="14"/>
        <v>#NAME?</v>
      </c>
      <c r="J83" s="312" t="e">
        <f>SUM($H$18:$H83)</f>
        <v>#NAME?</v>
      </c>
    </row>
    <row r="84" spans="1:10" ht="12.75">
      <c r="A84" s="309" t="e">
        <f t="shared" si="15"/>
        <v>#NAME?</v>
      </c>
      <c r="B84" s="310" t="e">
        <f t="shared" si="9"/>
        <v>#NAME?</v>
      </c>
      <c r="C84" s="312" t="e">
        <f t="shared" si="16"/>
        <v>#NAME?</v>
      </c>
      <c r="D84" s="312" t="e">
        <f t="shared" si="10"/>
        <v>#NAME?</v>
      </c>
      <c r="E84" s="313" t="e">
        <f t="shared" si="11"/>
        <v>#NAME?</v>
      </c>
      <c r="F84" s="312" t="e">
        <f t="shared" si="12"/>
        <v>#NAME?</v>
      </c>
      <c r="G84" s="312" t="e">
        <f t="shared" si="13"/>
        <v>#NAME?</v>
      </c>
      <c r="H84" s="312" t="e">
        <f t="shared" si="17"/>
        <v>#NAME?</v>
      </c>
      <c r="I84" s="312" t="e">
        <f t="shared" si="14"/>
        <v>#NAME?</v>
      </c>
      <c r="J84" s="312" t="e">
        <f>SUM($H$18:$H84)</f>
        <v>#NAME?</v>
      </c>
    </row>
    <row r="85" spans="1:10" ht="12.75">
      <c r="A85" s="309" t="e">
        <f t="shared" si="15"/>
        <v>#NAME?</v>
      </c>
      <c r="B85" s="310" t="e">
        <f t="shared" si="9"/>
        <v>#NAME?</v>
      </c>
      <c r="C85" s="312" t="e">
        <f t="shared" si="16"/>
        <v>#NAME?</v>
      </c>
      <c r="D85" s="312" t="e">
        <f t="shared" si="10"/>
        <v>#NAME?</v>
      </c>
      <c r="E85" s="313" t="e">
        <f t="shared" si="11"/>
        <v>#NAME?</v>
      </c>
      <c r="F85" s="312" t="e">
        <f t="shared" si="12"/>
        <v>#NAME?</v>
      </c>
      <c r="G85" s="312" t="e">
        <f t="shared" si="13"/>
        <v>#NAME?</v>
      </c>
      <c r="H85" s="312" t="e">
        <f t="shared" si="17"/>
        <v>#NAME?</v>
      </c>
      <c r="I85" s="312" t="e">
        <f t="shared" si="14"/>
        <v>#NAME?</v>
      </c>
      <c r="J85" s="312" t="e">
        <f>SUM($H$18:$H85)</f>
        <v>#NAME?</v>
      </c>
    </row>
    <row r="86" spans="1:10" ht="12.75">
      <c r="A86" s="309" t="e">
        <f t="shared" si="15"/>
        <v>#NAME?</v>
      </c>
      <c r="B86" s="310" t="e">
        <f t="shared" si="9"/>
        <v>#NAME?</v>
      </c>
      <c r="C86" s="312" t="e">
        <f t="shared" si="16"/>
        <v>#NAME?</v>
      </c>
      <c r="D86" s="312" t="e">
        <f t="shared" si="10"/>
        <v>#NAME?</v>
      </c>
      <c r="E86" s="313" t="e">
        <f t="shared" si="11"/>
        <v>#NAME?</v>
      </c>
      <c r="F86" s="312" t="e">
        <f t="shared" si="12"/>
        <v>#NAME?</v>
      </c>
      <c r="G86" s="312" t="e">
        <f t="shared" si="13"/>
        <v>#NAME?</v>
      </c>
      <c r="H86" s="312" t="e">
        <f t="shared" si="17"/>
        <v>#NAME?</v>
      </c>
      <c r="I86" s="312" t="e">
        <f t="shared" si="14"/>
        <v>#NAME?</v>
      </c>
      <c r="J86" s="312" t="e">
        <f>SUM($H$18:$H86)</f>
        <v>#NAME?</v>
      </c>
    </row>
    <row r="87" spans="1:10" ht="12.75">
      <c r="A87" s="309" t="e">
        <f t="shared" si="15"/>
        <v>#NAME?</v>
      </c>
      <c r="B87" s="310" t="e">
        <f t="shared" si="9"/>
        <v>#NAME?</v>
      </c>
      <c r="C87" s="312" t="e">
        <f t="shared" si="16"/>
        <v>#NAME?</v>
      </c>
      <c r="D87" s="312" t="e">
        <f t="shared" si="10"/>
        <v>#NAME?</v>
      </c>
      <c r="E87" s="313" t="e">
        <f t="shared" si="11"/>
        <v>#NAME?</v>
      </c>
      <c r="F87" s="312" t="e">
        <f t="shared" si="12"/>
        <v>#NAME?</v>
      </c>
      <c r="G87" s="312" t="e">
        <f t="shared" si="13"/>
        <v>#NAME?</v>
      </c>
      <c r="H87" s="312" t="e">
        <f t="shared" si="17"/>
        <v>#NAME?</v>
      </c>
      <c r="I87" s="312" t="e">
        <f t="shared" si="14"/>
        <v>#NAME?</v>
      </c>
      <c r="J87" s="312" t="e">
        <f>SUM($H$18:$H87)</f>
        <v>#NAME?</v>
      </c>
    </row>
    <row r="88" spans="1:10" ht="12.75">
      <c r="A88" s="309" t="e">
        <f t="shared" si="15"/>
        <v>#NAME?</v>
      </c>
      <c r="B88" s="310" t="e">
        <f t="shared" si="9"/>
        <v>#NAME?</v>
      </c>
      <c r="C88" s="312" t="e">
        <f t="shared" si="16"/>
        <v>#NAME?</v>
      </c>
      <c r="D88" s="312" t="e">
        <f t="shared" si="10"/>
        <v>#NAME?</v>
      </c>
      <c r="E88" s="313" t="e">
        <f t="shared" si="11"/>
        <v>#NAME?</v>
      </c>
      <c r="F88" s="312" t="e">
        <f t="shared" si="12"/>
        <v>#NAME?</v>
      </c>
      <c r="G88" s="312" t="e">
        <f t="shared" si="13"/>
        <v>#NAME?</v>
      </c>
      <c r="H88" s="312" t="e">
        <f t="shared" si="17"/>
        <v>#NAME?</v>
      </c>
      <c r="I88" s="312" t="e">
        <f t="shared" si="14"/>
        <v>#NAME?</v>
      </c>
      <c r="J88" s="312" t="e">
        <f>SUM($H$18:$H88)</f>
        <v>#NAME?</v>
      </c>
    </row>
    <row r="89" spans="1:10" ht="12.75">
      <c r="A89" s="309" t="e">
        <f t="shared" si="15"/>
        <v>#NAME?</v>
      </c>
      <c r="B89" s="310" t="e">
        <f t="shared" si="9"/>
        <v>#NAME?</v>
      </c>
      <c r="C89" s="312" t="e">
        <f t="shared" si="16"/>
        <v>#NAME?</v>
      </c>
      <c r="D89" s="312" t="e">
        <f t="shared" si="10"/>
        <v>#NAME?</v>
      </c>
      <c r="E89" s="313" t="e">
        <f t="shared" si="11"/>
        <v>#NAME?</v>
      </c>
      <c r="F89" s="312" t="e">
        <f t="shared" si="12"/>
        <v>#NAME?</v>
      </c>
      <c r="G89" s="312" t="e">
        <f t="shared" si="13"/>
        <v>#NAME?</v>
      </c>
      <c r="H89" s="312" t="e">
        <f t="shared" si="17"/>
        <v>#NAME?</v>
      </c>
      <c r="I89" s="312" t="e">
        <f t="shared" si="14"/>
        <v>#NAME?</v>
      </c>
      <c r="J89" s="312" t="e">
        <f>SUM($H$18:$H89)</f>
        <v>#NAME?</v>
      </c>
    </row>
    <row r="90" spans="1:10" ht="12.75">
      <c r="A90" s="309" t="e">
        <f t="shared" si="15"/>
        <v>#NAME?</v>
      </c>
      <c r="B90" s="310" t="e">
        <f t="shared" si="9"/>
        <v>#NAME?</v>
      </c>
      <c r="C90" s="312" t="e">
        <f t="shared" si="16"/>
        <v>#NAME?</v>
      </c>
      <c r="D90" s="312" t="e">
        <f t="shared" si="10"/>
        <v>#NAME?</v>
      </c>
      <c r="E90" s="313" t="e">
        <f t="shared" si="11"/>
        <v>#NAME?</v>
      </c>
      <c r="F90" s="312" t="e">
        <f t="shared" si="12"/>
        <v>#NAME?</v>
      </c>
      <c r="G90" s="312" t="e">
        <f t="shared" si="13"/>
        <v>#NAME?</v>
      </c>
      <c r="H90" s="312" t="e">
        <f t="shared" si="17"/>
        <v>#NAME?</v>
      </c>
      <c r="I90" s="312" t="e">
        <f t="shared" si="14"/>
        <v>#NAME?</v>
      </c>
      <c r="J90" s="312" t="e">
        <f>SUM($H$18:$H90)</f>
        <v>#NAME?</v>
      </c>
    </row>
    <row r="91" spans="1:10" ht="12.75">
      <c r="A91" s="309" t="e">
        <f t="shared" si="15"/>
        <v>#NAME?</v>
      </c>
      <c r="B91" s="310" t="e">
        <f t="shared" si="9"/>
        <v>#NAME?</v>
      </c>
      <c r="C91" s="312" t="e">
        <f t="shared" si="16"/>
        <v>#NAME?</v>
      </c>
      <c r="D91" s="312" t="e">
        <f t="shared" si="10"/>
        <v>#NAME?</v>
      </c>
      <c r="E91" s="313" t="e">
        <f t="shared" si="11"/>
        <v>#NAME?</v>
      </c>
      <c r="F91" s="312" t="e">
        <f t="shared" si="12"/>
        <v>#NAME?</v>
      </c>
      <c r="G91" s="312" t="e">
        <f t="shared" si="13"/>
        <v>#NAME?</v>
      </c>
      <c r="H91" s="312" t="e">
        <f t="shared" si="17"/>
        <v>#NAME?</v>
      </c>
      <c r="I91" s="312" t="e">
        <f t="shared" si="14"/>
        <v>#NAME?</v>
      </c>
      <c r="J91" s="312" t="e">
        <f>SUM($H$18:$H91)</f>
        <v>#NAME?</v>
      </c>
    </row>
    <row r="92" spans="1:10" ht="12.75">
      <c r="A92" s="309" t="e">
        <f t="shared" si="15"/>
        <v>#NAME?</v>
      </c>
      <c r="B92" s="310" t="e">
        <f t="shared" si="9"/>
        <v>#NAME?</v>
      </c>
      <c r="C92" s="312" t="e">
        <f t="shared" si="16"/>
        <v>#NAME?</v>
      </c>
      <c r="D92" s="312" t="e">
        <f t="shared" si="10"/>
        <v>#NAME?</v>
      </c>
      <c r="E92" s="313" t="e">
        <f t="shared" si="11"/>
        <v>#NAME?</v>
      </c>
      <c r="F92" s="312" t="e">
        <f t="shared" si="12"/>
        <v>#NAME?</v>
      </c>
      <c r="G92" s="312" t="e">
        <f t="shared" si="13"/>
        <v>#NAME?</v>
      </c>
      <c r="H92" s="312" t="e">
        <f t="shared" si="17"/>
        <v>#NAME?</v>
      </c>
      <c r="I92" s="312" t="e">
        <f t="shared" si="14"/>
        <v>#NAME?</v>
      </c>
      <c r="J92" s="312" t="e">
        <f>SUM($H$18:$H92)</f>
        <v>#NAME?</v>
      </c>
    </row>
    <row r="93" spans="1:10" ht="12.75">
      <c r="A93" s="309" t="e">
        <f t="shared" si="15"/>
        <v>#NAME?</v>
      </c>
      <c r="B93" s="310" t="e">
        <f t="shared" si="9"/>
        <v>#NAME?</v>
      </c>
      <c r="C93" s="312" t="e">
        <f t="shared" si="16"/>
        <v>#NAME?</v>
      </c>
      <c r="D93" s="312" t="e">
        <f t="shared" si="10"/>
        <v>#NAME?</v>
      </c>
      <c r="E93" s="313" t="e">
        <f t="shared" si="11"/>
        <v>#NAME?</v>
      </c>
      <c r="F93" s="312" t="e">
        <f t="shared" si="12"/>
        <v>#NAME?</v>
      </c>
      <c r="G93" s="312" t="e">
        <f t="shared" si="13"/>
        <v>#NAME?</v>
      </c>
      <c r="H93" s="312" t="e">
        <f t="shared" si="17"/>
        <v>#NAME?</v>
      </c>
      <c r="I93" s="312" t="e">
        <f t="shared" si="14"/>
        <v>#NAME?</v>
      </c>
      <c r="J93" s="312" t="e">
        <f>SUM($H$18:$H93)</f>
        <v>#NAME?</v>
      </c>
    </row>
    <row r="94" spans="1:10" ht="12.75">
      <c r="A94" s="309" t="e">
        <f t="shared" si="15"/>
        <v>#NAME?</v>
      </c>
      <c r="B94" s="310" t="e">
        <f t="shared" si="9"/>
        <v>#NAME?</v>
      </c>
      <c r="C94" s="312" t="e">
        <f t="shared" si="16"/>
        <v>#NAME?</v>
      </c>
      <c r="D94" s="312" t="e">
        <f t="shared" si="10"/>
        <v>#NAME?</v>
      </c>
      <c r="E94" s="313" t="e">
        <f t="shared" si="11"/>
        <v>#NAME?</v>
      </c>
      <c r="F94" s="312" t="e">
        <f t="shared" si="12"/>
        <v>#NAME?</v>
      </c>
      <c r="G94" s="312" t="e">
        <f t="shared" si="13"/>
        <v>#NAME?</v>
      </c>
      <c r="H94" s="312" t="e">
        <f t="shared" si="17"/>
        <v>#NAME?</v>
      </c>
      <c r="I94" s="312" t="e">
        <f t="shared" si="14"/>
        <v>#NAME?</v>
      </c>
      <c r="J94" s="312" t="e">
        <f>SUM($H$18:$H94)</f>
        <v>#NAME?</v>
      </c>
    </row>
    <row r="95" spans="1:10" ht="12.75">
      <c r="A95" s="309" t="e">
        <f t="shared" si="15"/>
        <v>#NAME?</v>
      </c>
      <c r="B95" s="310" t="e">
        <f t="shared" si="9"/>
        <v>#NAME?</v>
      </c>
      <c r="C95" s="312" t="e">
        <f t="shared" si="16"/>
        <v>#NAME?</v>
      </c>
      <c r="D95" s="312" t="e">
        <f t="shared" si="10"/>
        <v>#NAME?</v>
      </c>
      <c r="E95" s="313" t="e">
        <f t="shared" si="11"/>
        <v>#NAME?</v>
      </c>
      <c r="F95" s="312" t="e">
        <f t="shared" si="12"/>
        <v>#NAME?</v>
      </c>
      <c r="G95" s="312" t="e">
        <f t="shared" si="13"/>
        <v>#NAME?</v>
      </c>
      <c r="H95" s="312" t="e">
        <f t="shared" si="17"/>
        <v>#NAME?</v>
      </c>
      <c r="I95" s="312" t="e">
        <f t="shared" si="14"/>
        <v>#NAME?</v>
      </c>
      <c r="J95" s="312" t="e">
        <f>SUM($H$18:$H95)</f>
        <v>#NAME?</v>
      </c>
    </row>
    <row r="96" spans="1:10" ht="12.75">
      <c r="A96" s="309" t="e">
        <f t="shared" si="15"/>
        <v>#NAME?</v>
      </c>
      <c r="B96" s="310" t="e">
        <f t="shared" si="9"/>
        <v>#NAME?</v>
      </c>
      <c r="C96" s="312" t="e">
        <f t="shared" si="16"/>
        <v>#NAME?</v>
      </c>
      <c r="D96" s="312" t="e">
        <f t="shared" si="10"/>
        <v>#NAME?</v>
      </c>
      <c r="E96" s="313" t="e">
        <f t="shared" si="11"/>
        <v>#NAME?</v>
      </c>
      <c r="F96" s="312" t="e">
        <f t="shared" si="12"/>
        <v>#NAME?</v>
      </c>
      <c r="G96" s="312" t="e">
        <f t="shared" si="13"/>
        <v>#NAME?</v>
      </c>
      <c r="H96" s="312" t="e">
        <f t="shared" si="17"/>
        <v>#NAME?</v>
      </c>
      <c r="I96" s="312" t="e">
        <f t="shared" si="14"/>
        <v>#NAME?</v>
      </c>
      <c r="J96" s="312" t="e">
        <f>SUM($H$18:$H96)</f>
        <v>#NAME?</v>
      </c>
    </row>
    <row r="97" spans="1:10" ht="12.75">
      <c r="A97" s="309" t="e">
        <f t="shared" si="15"/>
        <v>#NAME?</v>
      </c>
      <c r="B97" s="310" t="e">
        <f t="shared" si="9"/>
        <v>#NAME?</v>
      </c>
      <c r="C97" s="312" t="e">
        <f t="shared" si="16"/>
        <v>#NAME?</v>
      </c>
      <c r="D97" s="312" t="e">
        <f t="shared" si="10"/>
        <v>#NAME?</v>
      </c>
      <c r="E97" s="313" t="e">
        <f t="shared" si="11"/>
        <v>#NAME?</v>
      </c>
      <c r="F97" s="312" t="e">
        <f t="shared" si="12"/>
        <v>#NAME?</v>
      </c>
      <c r="G97" s="312" t="e">
        <f t="shared" si="13"/>
        <v>#NAME?</v>
      </c>
      <c r="H97" s="312" t="e">
        <f t="shared" si="17"/>
        <v>#NAME?</v>
      </c>
      <c r="I97" s="312" t="e">
        <f t="shared" si="14"/>
        <v>#NAME?</v>
      </c>
      <c r="J97" s="312" t="e">
        <f>SUM($H$18:$H97)</f>
        <v>#NAME?</v>
      </c>
    </row>
    <row r="98" spans="1:10" ht="12.75">
      <c r="A98" s="309" t="e">
        <f t="shared" si="15"/>
        <v>#NAME?</v>
      </c>
      <c r="B98" s="310" t="e">
        <f t="shared" si="9"/>
        <v>#NAME?</v>
      </c>
      <c r="C98" s="312" t="e">
        <f t="shared" si="16"/>
        <v>#NAME?</v>
      </c>
      <c r="D98" s="312" t="e">
        <f t="shared" si="10"/>
        <v>#NAME?</v>
      </c>
      <c r="E98" s="313" t="e">
        <f t="shared" si="11"/>
        <v>#NAME?</v>
      </c>
      <c r="F98" s="312" t="e">
        <f t="shared" si="12"/>
        <v>#NAME?</v>
      </c>
      <c r="G98" s="312" t="e">
        <f t="shared" si="13"/>
        <v>#NAME?</v>
      </c>
      <c r="H98" s="312" t="e">
        <f t="shared" si="17"/>
        <v>#NAME?</v>
      </c>
      <c r="I98" s="312" t="e">
        <f t="shared" si="14"/>
        <v>#NAME?</v>
      </c>
      <c r="J98" s="312" t="e">
        <f>SUM($H$18:$H98)</f>
        <v>#NAME?</v>
      </c>
    </row>
    <row r="99" spans="1:10" ht="12.75">
      <c r="A99" s="309" t="e">
        <f t="shared" si="15"/>
        <v>#NAME?</v>
      </c>
      <c r="B99" s="310" t="e">
        <f t="shared" si="9"/>
        <v>#NAME?</v>
      </c>
      <c r="C99" s="312" t="e">
        <f t="shared" si="16"/>
        <v>#NAME?</v>
      </c>
      <c r="D99" s="312" t="e">
        <f t="shared" si="10"/>
        <v>#NAME?</v>
      </c>
      <c r="E99" s="313" t="e">
        <f t="shared" si="11"/>
        <v>#NAME?</v>
      </c>
      <c r="F99" s="312" t="e">
        <f t="shared" si="12"/>
        <v>#NAME?</v>
      </c>
      <c r="G99" s="312" t="e">
        <f t="shared" si="13"/>
        <v>#NAME?</v>
      </c>
      <c r="H99" s="312" t="e">
        <f t="shared" si="17"/>
        <v>#NAME?</v>
      </c>
      <c r="I99" s="312" t="e">
        <f t="shared" si="14"/>
        <v>#NAME?</v>
      </c>
      <c r="J99" s="312" t="e">
        <f>SUM($H$18:$H99)</f>
        <v>#NAME?</v>
      </c>
    </row>
    <row r="100" spans="1:10" ht="12.75">
      <c r="A100" s="309" t="e">
        <f t="shared" si="15"/>
        <v>#NAME?</v>
      </c>
      <c r="B100" s="310" t="e">
        <f t="shared" si="9"/>
        <v>#NAME?</v>
      </c>
      <c r="C100" s="312" t="e">
        <f t="shared" si="16"/>
        <v>#NAME?</v>
      </c>
      <c r="D100" s="312" t="e">
        <f t="shared" si="10"/>
        <v>#NAME?</v>
      </c>
      <c r="E100" s="313" t="e">
        <f t="shared" si="11"/>
        <v>#NAME?</v>
      </c>
      <c r="F100" s="312" t="e">
        <f t="shared" si="12"/>
        <v>#NAME?</v>
      </c>
      <c r="G100" s="312" t="e">
        <f t="shared" si="13"/>
        <v>#NAME?</v>
      </c>
      <c r="H100" s="312" t="e">
        <f t="shared" si="17"/>
        <v>#NAME?</v>
      </c>
      <c r="I100" s="312" t="e">
        <f t="shared" si="14"/>
        <v>#NAME?</v>
      </c>
      <c r="J100" s="312" t="e">
        <f>SUM($H$18:$H100)</f>
        <v>#NAME?</v>
      </c>
    </row>
    <row r="101" spans="1:10" ht="12.75">
      <c r="A101" s="309" t="e">
        <f t="shared" si="15"/>
        <v>#NAME?</v>
      </c>
      <c r="B101" s="310" t="e">
        <f t="shared" si="9"/>
        <v>#NAME?</v>
      </c>
      <c r="C101" s="312" t="e">
        <f t="shared" si="16"/>
        <v>#NAME?</v>
      </c>
      <c r="D101" s="312" t="e">
        <f t="shared" si="10"/>
        <v>#NAME?</v>
      </c>
      <c r="E101" s="313" t="e">
        <f t="shared" si="11"/>
        <v>#NAME?</v>
      </c>
      <c r="F101" s="312" t="e">
        <f t="shared" si="12"/>
        <v>#NAME?</v>
      </c>
      <c r="G101" s="312" t="e">
        <f t="shared" si="13"/>
        <v>#NAME?</v>
      </c>
      <c r="H101" s="312" t="e">
        <f t="shared" si="17"/>
        <v>#NAME?</v>
      </c>
      <c r="I101" s="312" t="e">
        <f t="shared" si="14"/>
        <v>#NAME?</v>
      </c>
      <c r="J101" s="312" t="e">
        <f>SUM($H$18:$H101)</f>
        <v>#NAME?</v>
      </c>
    </row>
    <row r="102" spans="1:10" ht="12.75">
      <c r="A102" s="309" t="e">
        <f t="shared" si="15"/>
        <v>#NAME?</v>
      </c>
      <c r="B102" s="310" t="e">
        <f t="shared" si="9"/>
        <v>#NAME?</v>
      </c>
      <c r="C102" s="312" t="e">
        <f t="shared" si="16"/>
        <v>#NAME?</v>
      </c>
      <c r="D102" s="312" t="e">
        <f t="shared" si="10"/>
        <v>#NAME?</v>
      </c>
      <c r="E102" s="313" t="e">
        <f t="shared" si="11"/>
        <v>#NAME?</v>
      </c>
      <c r="F102" s="312" t="e">
        <f t="shared" si="12"/>
        <v>#NAME?</v>
      </c>
      <c r="G102" s="312" t="e">
        <f t="shared" si="13"/>
        <v>#NAME?</v>
      </c>
      <c r="H102" s="312" t="e">
        <f t="shared" si="17"/>
        <v>#NAME?</v>
      </c>
      <c r="I102" s="312" t="e">
        <f t="shared" si="14"/>
        <v>#NAME?</v>
      </c>
      <c r="J102" s="312" t="e">
        <f>SUM($H$18:$H102)</f>
        <v>#NAME?</v>
      </c>
    </row>
    <row r="103" spans="1:10" ht="12.75">
      <c r="A103" s="309" t="e">
        <f t="shared" si="15"/>
        <v>#NAME?</v>
      </c>
      <c r="B103" s="310" t="e">
        <f t="shared" si="9"/>
        <v>#NAME?</v>
      </c>
      <c r="C103" s="312" t="e">
        <f t="shared" si="16"/>
        <v>#NAME?</v>
      </c>
      <c r="D103" s="312" t="e">
        <f t="shared" si="10"/>
        <v>#NAME?</v>
      </c>
      <c r="E103" s="313" t="e">
        <f t="shared" si="11"/>
        <v>#NAME?</v>
      </c>
      <c r="F103" s="312" t="e">
        <f t="shared" si="12"/>
        <v>#NAME?</v>
      </c>
      <c r="G103" s="312" t="e">
        <f t="shared" si="13"/>
        <v>#NAME?</v>
      </c>
      <c r="H103" s="312" t="e">
        <f t="shared" si="17"/>
        <v>#NAME?</v>
      </c>
      <c r="I103" s="312" t="e">
        <f t="shared" si="14"/>
        <v>#NAME?</v>
      </c>
      <c r="J103" s="312" t="e">
        <f>SUM($H$18:$H103)</f>
        <v>#NAME?</v>
      </c>
    </row>
    <row r="104" spans="1:10" ht="12.75">
      <c r="A104" s="309" t="e">
        <f t="shared" si="15"/>
        <v>#NAME?</v>
      </c>
      <c r="B104" s="310" t="e">
        <f t="shared" si="9"/>
        <v>#NAME?</v>
      </c>
      <c r="C104" s="312" t="e">
        <f t="shared" si="16"/>
        <v>#NAME?</v>
      </c>
      <c r="D104" s="312" t="e">
        <f t="shared" si="10"/>
        <v>#NAME?</v>
      </c>
      <c r="E104" s="313" t="e">
        <f t="shared" si="11"/>
        <v>#NAME?</v>
      </c>
      <c r="F104" s="312" t="e">
        <f t="shared" si="12"/>
        <v>#NAME?</v>
      </c>
      <c r="G104" s="312" t="e">
        <f t="shared" si="13"/>
        <v>#NAME?</v>
      </c>
      <c r="H104" s="312" t="e">
        <f t="shared" si="17"/>
        <v>#NAME?</v>
      </c>
      <c r="I104" s="312" t="e">
        <f t="shared" si="14"/>
        <v>#NAME?</v>
      </c>
      <c r="J104" s="312" t="e">
        <f>SUM($H$18:$H104)</f>
        <v>#NAME?</v>
      </c>
    </row>
    <row r="105" spans="1:10" ht="12.75">
      <c r="A105" s="309" t="e">
        <f t="shared" si="15"/>
        <v>#NAME?</v>
      </c>
      <c r="B105" s="310" t="e">
        <f t="shared" si="9"/>
        <v>#NAME?</v>
      </c>
      <c r="C105" s="312" t="e">
        <f t="shared" si="16"/>
        <v>#NAME?</v>
      </c>
      <c r="D105" s="312" t="e">
        <f t="shared" si="10"/>
        <v>#NAME?</v>
      </c>
      <c r="E105" s="313" t="e">
        <f t="shared" si="11"/>
        <v>#NAME?</v>
      </c>
      <c r="F105" s="312" t="e">
        <f t="shared" si="12"/>
        <v>#NAME?</v>
      </c>
      <c r="G105" s="312" t="e">
        <f t="shared" si="13"/>
        <v>#NAME?</v>
      </c>
      <c r="H105" s="312" t="e">
        <f t="shared" si="17"/>
        <v>#NAME?</v>
      </c>
      <c r="I105" s="312" t="e">
        <f t="shared" si="14"/>
        <v>#NAME?</v>
      </c>
      <c r="J105" s="312" t="e">
        <f>SUM($H$18:$H105)</f>
        <v>#NAME?</v>
      </c>
    </row>
    <row r="106" spans="1:10" ht="12.75">
      <c r="A106" s="309" t="e">
        <f t="shared" si="15"/>
        <v>#NAME?</v>
      </c>
      <c r="B106" s="310" t="e">
        <f t="shared" si="9"/>
        <v>#NAME?</v>
      </c>
      <c r="C106" s="312" t="e">
        <f t="shared" si="16"/>
        <v>#NAME?</v>
      </c>
      <c r="D106" s="312" t="e">
        <f t="shared" si="10"/>
        <v>#NAME?</v>
      </c>
      <c r="E106" s="313" t="e">
        <f t="shared" si="11"/>
        <v>#NAME?</v>
      </c>
      <c r="F106" s="312" t="e">
        <f t="shared" si="12"/>
        <v>#NAME?</v>
      </c>
      <c r="G106" s="312" t="e">
        <f t="shared" si="13"/>
        <v>#NAME?</v>
      </c>
      <c r="H106" s="312" t="e">
        <f t="shared" si="17"/>
        <v>#NAME?</v>
      </c>
      <c r="I106" s="312" t="e">
        <f t="shared" si="14"/>
        <v>#NAME?</v>
      </c>
      <c r="J106" s="312" t="e">
        <f>SUM($H$18:$H106)</f>
        <v>#NAME?</v>
      </c>
    </row>
    <row r="107" spans="1:10" ht="12.75">
      <c r="A107" s="309" t="e">
        <f t="shared" si="15"/>
        <v>#NAME?</v>
      </c>
      <c r="B107" s="310" t="e">
        <f t="shared" si="9"/>
        <v>#NAME?</v>
      </c>
      <c r="C107" s="312" t="e">
        <f t="shared" si="16"/>
        <v>#NAME?</v>
      </c>
      <c r="D107" s="312" t="e">
        <f t="shared" si="10"/>
        <v>#NAME?</v>
      </c>
      <c r="E107" s="313" t="e">
        <f t="shared" si="11"/>
        <v>#NAME?</v>
      </c>
      <c r="F107" s="312" t="e">
        <f t="shared" si="12"/>
        <v>#NAME?</v>
      </c>
      <c r="G107" s="312" t="e">
        <f t="shared" si="13"/>
        <v>#NAME?</v>
      </c>
      <c r="H107" s="312" t="e">
        <f t="shared" si="17"/>
        <v>#NAME?</v>
      </c>
      <c r="I107" s="312" t="e">
        <f t="shared" si="14"/>
        <v>#NAME?</v>
      </c>
      <c r="J107" s="312" t="e">
        <f>SUM($H$18:$H107)</f>
        <v>#NAME?</v>
      </c>
    </row>
    <row r="108" spans="1:10" ht="12.75">
      <c r="A108" s="309" t="e">
        <f t="shared" si="15"/>
        <v>#NAME?</v>
      </c>
      <c r="B108" s="310" t="e">
        <f t="shared" si="9"/>
        <v>#NAME?</v>
      </c>
      <c r="C108" s="312" t="e">
        <f t="shared" si="16"/>
        <v>#NAME?</v>
      </c>
      <c r="D108" s="312" t="e">
        <f t="shared" si="10"/>
        <v>#NAME?</v>
      </c>
      <c r="E108" s="313" t="e">
        <f t="shared" si="11"/>
        <v>#NAME?</v>
      </c>
      <c r="F108" s="312" t="e">
        <f t="shared" si="12"/>
        <v>#NAME?</v>
      </c>
      <c r="G108" s="312" t="e">
        <f t="shared" si="13"/>
        <v>#NAME?</v>
      </c>
      <c r="H108" s="312" t="e">
        <f t="shared" si="17"/>
        <v>#NAME?</v>
      </c>
      <c r="I108" s="312" t="e">
        <f t="shared" si="14"/>
        <v>#NAME?</v>
      </c>
      <c r="J108" s="312" t="e">
        <f>SUM($H$18:$H108)</f>
        <v>#NAME?</v>
      </c>
    </row>
    <row r="109" spans="1:10" ht="12.75">
      <c r="A109" s="309" t="e">
        <f t="shared" si="15"/>
        <v>#NAME?</v>
      </c>
      <c r="B109" s="310" t="e">
        <f t="shared" si="9"/>
        <v>#NAME?</v>
      </c>
      <c r="C109" s="312" t="e">
        <f t="shared" si="16"/>
        <v>#NAME?</v>
      </c>
      <c r="D109" s="312" t="e">
        <f t="shared" si="10"/>
        <v>#NAME?</v>
      </c>
      <c r="E109" s="313" t="e">
        <f t="shared" si="11"/>
        <v>#NAME?</v>
      </c>
      <c r="F109" s="312" t="e">
        <f t="shared" si="12"/>
        <v>#NAME?</v>
      </c>
      <c r="G109" s="312" t="e">
        <f t="shared" si="13"/>
        <v>#NAME?</v>
      </c>
      <c r="H109" s="312" t="e">
        <f t="shared" si="17"/>
        <v>#NAME?</v>
      </c>
      <c r="I109" s="312" t="e">
        <f t="shared" si="14"/>
        <v>#NAME?</v>
      </c>
      <c r="J109" s="312" t="e">
        <f>SUM($H$18:$H109)</f>
        <v>#NAME?</v>
      </c>
    </row>
    <row r="110" spans="1:10" ht="12.75">
      <c r="A110" s="309" t="e">
        <f t="shared" si="15"/>
        <v>#NAME?</v>
      </c>
      <c r="B110" s="310" t="e">
        <f t="shared" si="9"/>
        <v>#NAME?</v>
      </c>
      <c r="C110" s="312" t="e">
        <f t="shared" si="16"/>
        <v>#NAME?</v>
      </c>
      <c r="D110" s="312" t="e">
        <f t="shared" si="10"/>
        <v>#NAME?</v>
      </c>
      <c r="E110" s="313" t="e">
        <f t="shared" si="11"/>
        <v>#NAME?</v>
      </c>
      <c r="F110" s="312" t="e">
        <f t="shared" si="12"/>
        <v>#NAME?</v>
      </c>
      <c r="G110" s="312" t="e">
        <f t="shared" si="13"/>
        <v>#NAME?</v>
      </c>
      <c r="H110" s="312" t="e">
        <f t="shared" si="17"/>
        <v>#NAME?</v>
      </c>
      <c r="I110" s="312" t="e">
        <f t="shared" si="14"/>
        <v>#NAME?</v>
      </c>
      <c r="J110" s="312" t="e">
        <f>SUM($H$18:$H110)</f>
        <v>#NAME?</v>
      </c>
    </row>
    <row r="111" spans="1:10" ht="12.75">
      <c r="A111" s="309" t="e">
        <f t="shared" si="15"/>
        <v>#NAME?</v>
      </c>
      <c r="B111" s="310" t="e">
        <f t="shared" si="9"/>
        <v>#NAME?</v>
      </c>
      <c r="C111" s="312" t="e">
        <f t="shared" si="16"/>
        <v>#NAME?</v>
      </c>
      <c r="D111" s="312" t="e">
        <f t="shared" si="10"/>
        <v>#NAME?</v>
      </c>
      <c r="E111" s="313" t="e">
        <f t="shared" si="11"/>
        <v>#NAME?</v>
      </c>
      <c r="F111" s="312" t="e">
        <f t="shared" si="12"/>
        <v>#NAME?</v>
      </c>
      <c r="G111" s="312" t="e">
        <f t="shared" si="13"/>
        <v>#NAME?</v>
      </c>
      <c r="H111" s="312" t="e">
        <f t="shared" si="17"/>
        <v>#NAME?</v>
      </c>
      <c r="I111" s="312" t="e">
        <f t="shared" si="14"/>
        <v>#NAME?</v>
      </c>
      <c r="J111" s="312" t="e">
        <f>SUM($H$18:$H111)</f>
        <v>#NAME?</v>
      </c>
    </row>
    <row r="112" spans="1:10" ht="12.75">
      <c r="A112" s="309" t="e">
        <f t="shared" si="15"/>
        <v>#NAME?</v>
      </c>
      <c r="B112" s="310" t="e">
        <f t="shared" si="9"/>
        <v>#NAME?</v>
      </c>
      <c r="C112" s="312" t="e">
        <f t="shared" si="16"/>
        <v>#NAME?</v>
      </c>
      <c r="D112" s="312" t="e">
        <f t="shared" si="10"/>
        <v>#NAME?</v>
      </c>
      <c r="E112" s="313" t="e">
        <f t="shared" si="11"/>
        <v>#NAME?</v>
      </c>
      <c r="F112" s="312" t="e">
        <f t="shared" si="12"/>
        <v>#NAME?</v>
      </c>
      <c r="G112" s="312" t="e">
        <f t="shared" si="13"/>
        <v>#NAME?</v>
      </c>
      <c r="H112" s="312" t="e">
        <f t="shared" si="17"/>
        <v>#NAME?</v>
      </c>
      <c r="I112" s="312" t="e">
        <f t="shared" si="14"/>
        <v>#NAME?</v>
      </c>
      <c r="J112" s="312" t="e">
        <f>SUM($H$18:$H112)</f>
        <v>#NAME?</v>
      </c>
    </row>
    <row r="113" spans="1:10" ht="12.75">
      <c r="A113" s="309" t="e">
        <f t="shared" si="15"/>
        <v>#NAME?</v>
      </c>
      <c r="B113" s="310" t="e">
        <f t="shared" si="9"/>
        <v>#NAME?</v>
      </c>
      <c r="C113" s="312" t="e">
        <f t="shared" si="16"/>
        <v>#NAME?</v>
      </c>
      <c r="D113" s="312" t="e">
        <f t="shared" si="10"/>
        <v>#NAME?</v>
      </c>
      <c r="E113" s="313" t="e">
        <f t="shared" si="11"/>
        <v>#NAME?</v>
      </c>
      <c r="F113" s="312" t="e">
        <f t="shared" si="12"/>
        <v>#NAME?</v>
      </c>
      <c r="G113" s="312" t="e">
        <f t="shared" si="13"/>
        <v>#NAME?</v>
      </c>
      <c r="H113" s="312" t="e">
        <f t="shared" si="17"/>
        <v>#NAME?</v>
      </c>
      <c r="I113" s="312" t="e">
        <f t="shared" si="14"/>
        <v>#NAME?</v>
      </c>
      <c r="J113" s="312" t="e">
        <f>SUM($H$18:$H113)</f>
        <v>#NAME?</v>
      </c>
    </row>
    <row r="114" spans="1:10" ht="12.75">
      <c r="A114" s="309" t="e">
        <f t="shared" si="15"/>
        <v>#NAME?</v>
      </c>
      <c r="B114" s="310" t="e">
        <f t="shared" si="9"/>
        <v>#NAME?</v>
      </c>
      <c r="C114" s="312" t="e">
        <f t="shared" si="16"/>
        <v>#NAME?</v>
      </c>
      <c r="D114" s="312" t="e">
        <f t="shared" si="10"/>
        <v>#NAME?</v>
      </c>
      <c r="E114" s="313" t="e">
        <f t="shared" si="11"/>
        <v>#NAME?</v>
      </c>
      <c r="F114" s="312" t="e">
        <f t="shared" si="12"/>
        <v>#NAME?</v>
      </c>
      <c r="G114" s="312" t="e">
        <f t="shared" si="13"/>
        <v>#NAME?</v>
      </c>
      <c r="H114" s="312" t="e">
        <f t="shared" si="17"/>
        <v>#NAME?</v>
      </c>
      <c r="I114" s="312" t="e">
        <f t="shared" si="14"/>
        <v>#NAME?</v>
      </c>
      <c r="J114" s="312" t="e">
        <f>SUM($H$18:$H114)</f>
        <v>#NAME?</v>
      </c>
    </row>
    <row r="115" spans="1:10" ht="12.75">
      <c r="A115" s="309" t="e">
        <f t="shared" si="15"/>
        <v>#NAME?</v>
      </c>
      <c r="B115" s="310" t="e">
        <f t="shared" si="9"/>
        <v>#NAME?</v>
      </c>
      <c r="C115" s="312" t="e">
        <f t="shared" si="16"/>
        <v>#NAME?</v>
      </c>
      <c r="D115" s="312" t="e">
        <f t="shared" si="10"/>
        <v>#NAME?</v>
      </c>
      <c r="E115" s="313" t="e">
        <f t="shared" si="11"/>
        <v>#NAME?</v>
      </c>
      <c r="F115" s="312" t="e">
        <f t="shared" si="12"/>
        <v>#NAME?</v>
      </c>
      <c r="G115" s="312" t="e">
        <f t="shared" si="13"/>
        <v>#NAME?</v>
      </c>
      <c r="H115" s="312" t="e">
        <f t="shared" si="17"/>
        <v>#NAME?</v>
      </c>
      <c r="I115" s="312" t="e">
        <f t="shared" si="14"/>
        <v>#NAME?</v>
      </c>
      <c r="J115" s="312" t="e">
        <f>SUM($H$18:$H115)</f>
        <v>#NAME?</v>
      </c>
    </row>
    <row r="116" spans="1:10" ht="12.75">
      <c r="A116" s="309" t="e">
        <f t="shared" si="15"/>
        <v>#NAME?</v>
      </c>
      <c r="B116" s="310" t="e">
        <f t="shared" si="9"/>
        <v>#NAME?</v>
      </c>
      <c r="C116" s="312" t="e">
        <f t="shared" si="16"/>
        <v>#NAME?</v>
      </c>
      <c r="D116" s="312" t="e">
        <f t="shared" si="10"/>
        <v>#NAME?</v>
      </c>
      <c r="E116" s="313" t="e">
        <f t="shared" si="11"/>
        <v>#NAME?</v>
      </c>
      <c r="F116" s="312" t="e">
        <f t="shared" si="12"/>
        <v>#NAME?</v>
      </c>
      <c r="G116" s="312" t="e">
        <f t="shared" si="13"/>
        <v>#NAME?</v>
      </c>
      <c r="H116" s="312" t="e">
        <f t="shared" si="17"/>
        <v>#NAME?</v>
      </c>
      <c r="I116" s="312" t="e">
        <f t="shared" si="14"/>
        <v>#NAME?</v>
      </c>
      <c r="J116" s="312" t="e">
        <f>SUM($H$18:$H116)</f>
        <v>#NAME?</v>
      </c>
    </row>
    <row r="117" spans="1:10" ht="12.75">
      <c r="A117" s="309" t="e">
        <f t="shared" si="15"/>
        <v>#NAME?</v>
      </c>
      <c r="B117" s="310" t="e">
        <f t="shared" si="9"/>
        <v>#NAME?</v>
      </c>
      <c r="C117" s="312" t="e">
        <f t="shared" si="16"/>
        <v>#NAME?</v>
      </c>
      <c r="D117" s="312" t="e">
        <f t="shared" si="10"/>
        <v>#NAME?</v>
      </c>
      <c r="E117" s="313" t="e">
        <f t="shared" si="11"/>
        <v>#NAME?</v>
      </c>
      <c r="F117" s="312" t="e">
        <f t="shared" si="12"/>
        <v>#NAME?</v>
      </c>
      <c r="G117" s="312" t="e">
        <f t="shared" si="13"/>
        <v>#NAME?</v>
      </c>
      <c r="H117" s="312" t="e">
        <f t="shared" si="17"/>
        <v>#NAME?</v>
      </c>
      <c r="I117" s="312" t="e">
        <f t="shared" si="14"/>
        <v>#NAME?</v>
      </c>
      <c r="J117" s="312" t="e">
        <f>SUM($H$18:$H117)</f>
        <v>#NAME?</v>
      </c>
    </row>
    <row r="118" spans="1:10" ht="12.75">
      <c r="A118" s="309" t="e">
        <f t="shared" si="15"/>
        <v>#NAME?</v>
      </c>
      <c r="B118" s="310" t="e">
        <f t="shared" si="9"/>
        <v>#NAME?</v>
      </c>
      <c r="C118" s="312" t="e">
        <f t="shared" si="16"/>
        <v>#NAME?</v>
      </c>
      <c r="D118" s="312" t="e">
        <f t="shared" si="10"/>
        <v>#NAME?</v>
      </c>
      <c r="E118" s="313" t="e">
        <f t="shared" si="11"/>
        <v>#NAME?</v>
      </c>
      <c r="F118" s="312" t="e">
        <f t="shared" si="12"/>
        <v>#NAME?</v>
      </c>
      <c r="G118" s="312" t="e">
        <f t="shared" si="13"/>
        <v>#NAME?</v>
      </c>
      <c r="H118" s="312" t="e">
        <f t="shared" si="17"/>
        <v>#NAME?</v>
      </c>
      <c r="I118" s="312" t="e">
        <f t="shared" si="14"/>
        <v>#NAME?</v>
      </c>
      <c r="J118" s="312" t="e">
        <f>SUM($H$18:$H118)</f>
        <v>#NAME?</v>
      </c>
    </row>
    <row r="119" spans="1:10" ht="12.75">
      <c r="A119" s="309" t="e">
        <f t="shared" si="15"/>
        <v>#NAME?</v>
      </c>
      <c r="B119" s="310" t="e">
        <f t="shared" si="9"/>
        <v>#NAME?</v>
      </c>
      <c r="C119" s="312" t="e">
        <f t="shared" si="16"/>
        <v>#NAME?</v>
      </c>
      <c r="D119" s="312" t="e">
        <f t="shared" si="10"/>
        <v>#NAME?</v>
      </c>
      <c r="E119" s="313" t="e">
        <f t="shared" si="11"/>
        <v>#NAME?</v>
      </c>
      <c r="F119" s="312" t="e">
        <f t="shared" si="12"/>
        <v>#NAME?</v>
      </c>
      <c r="G119" s="312" t="e">
        <f t="shared" si="13"/>
        <v>#NAME?</v>
      </c>
      <c r="H119" s="312" t="e">
        <f t="shared" si="17"/>
        <v>#NAME?</v>
      </c>
      <c r="I119" s="312" t="e">
        <f t="shared" si="14"/>
        <v>#NAME?</v>
      </c>
      <c r="J119" s="312" t="e">
        <f>SUM($H$18:$H119)</f>
        <v>#NAME?</v>
      </c>
    </row>
    <row r="120" spans="1:10" ht="12.75">
      <c r="A120" s="309" t="e">
        <f t="shared" si="15"/>
        <v>#NAME?</v>
      </c>
      <c r="B120" s="310" t="e">
        <f t="shared" si="9"/>
        <v>#NAME?</v>
      </c>
      <c r="C120" s="312" t="e">
        <f t="shared" si="16"/>
        <v>#NAME?</v>
      </c>
      <c r="D120" s="312" t="e">
        <f t="shared" si="10"/>
        <v>#NAME?</v>
      </c>
      <c r="E120" s="313" t="e">
        <f t="shared" si="11"/>
        <v>#NAME?</v>
      </c>
      <c r="F120" s="312" t="e">
        <f t="shared" si="12"/>
        <v>#NAME?</v>
      </c>
      <c r="G120" s="312" t="e">
        <f t="shared" si="13"/>
        <v>#NAME?</v>
      </c>
      <c r="H120" s="312" t="e">
        <f t="shared" si="17"/>
        <v>#NAME?</v>
      </c>
      <c r="I120" s="312" t="e">
        <f t="shared" si="14"/>
        <v>#NAME?</v>
      </c>
      <c r="J120" s="312" t="e">
        <f>SUM($H$18:$H120)</f>
        <v>#NAME?</v>
      </c>
    </row>
    <row r="121" spans="1:10" ht="12.75">
      <c r="A121" s="309" t="e">
        <f t="shared" si="15"/>
        <v>#NAME?</v>
      </c>
      <c r="B121" s="310" t="e">
        <f t="shared" si="9"/>
        <v>#NAME?</v>
      </c>
      <c r="C121" s="312" t="e">
        <f t="shared" si="16"/>
        <v>#NAME?</v>
      </c>
      <c r="D121" s="312" t="e">
        <f t="shared" si="10"/>
        <v>#NAME?</v>
      </c>
      <c r="E121" s="313" t="e">
        <f t="shared" si="11"/>
        <v>#NAME?</v>
      </c>
      <c r="F121" s="312" t="e">
        <f t="shared" si="12"/>
        <v>#NAME?</v>
      </c>
      <c r="G121" s="312" t="e">
        <f t="shared" si="13"/>
        <v>#NAME?</v>
      </c>
      <c r="H121" s="312" t="e">
        <f t="shared" si="17"/>
        <v>#NAME?</v>
      </c>
      <c r="I121" s="312" t="e">
        <f t="shared" si="14"/>
        <v>#NAME?</v>
      </c>
      <c r="J121" s="312" t="e">
        <f>SUM($H$18:$H121)</f>
        <v>#NAME?</v>
      </c>
    </row>
    <row r="122" spans="1:10" ht="12.75">
      <c r="A122" s="309" t="e">
        <f t="shared" si="15"/>
        <v>#NAME?</v>
      </c>
      <c r="B122" s="310" t="e">
        <f t="shared" si="9"/>
        <v>#NAME?</v>
      </c>
      <c r="C122" s="312" t="e">
        <f t="shared" si="16"/>
        <v>#NAME?</v>
      </c>
      <c r="D122" s="312" t="e">
        <f t="shared" si="10"/>
        <v>#NAME?</v>
      </c>
      <c r="E122" s="313" t="e">
        <f t="shared" si="11"/>
        <v>#NAME?</v>
      </c>
      <c r="F122" s="312" t="e">
        <f t="shared" si="12"/>
        <v>#NAME?</v>
      </c>
      <c r="G122" s="312" t="e">
        <f t="shared" si="13"/>
        <v>#NAME?</v>
      </c>
      <c r="H122" s="312" t="e">
        <f t="shared" si="17"/>
        <v>#NAME?</v>
      </c>
      <c r="I122" s="312" t="e">
        <f t="shared" si="14"/>
        <v>#NAME?</v>
      </c>
      <c r="J122" s="312" t="e">
        <f>SUM($H$18:$H122)</f>
        <v>#NAME?</v>
      </c>
    </row>
    <row r="123" spans="1:10" ht="12.75">
      <c r="A123" s="309" t="e">
        <f t="shared" si="15"/>
        <v>#NAME?</v>
      </c>
      <c r="B123" s="310" t="e">
        <f t="shared" si="9"/>
        <v>#NAME?</v>
      </c>
      <c r="C123" s="312" t="e">
        <f t="shared" si="16"/>
        <v>#NAME?</v>
      </c>
      <c r="D123" s="312" t="e">
        <f t="shared" si="10"/>
        <v>#NAME?</v>
      </c>
      <c r="E123" s="313" t="e">
        <f t="shared" si="11"/>
        <v>#NAME?</v>
      </c>
      <c r="F123" s="312" t="e">
        <f t="shared" si="12"/>
        <v>#NAME?</v>
      </c>
      <c r="G123" s="312" t="e">
        <f t="shared" si="13"/>
        <v>#NAME?</v>
      </c>
      <c r="H123" s="312" t="e">
        <f t="shared" si="17"/>
        <v>#NAME?</v>
      </c>
      <c r="I123" s="312" t="e">
        <f t="shared" si="14"/>
        <v>#NAME?</v>
      </c>
      <c r="J123" s="312" t="e">
        <f>SUM($H$18:$H123)</f>
        <v>#NAME?</v>
      </c>
    </row>
    <row r="124" spans="1:10" ht="12.75">
      <c r="A124" s="309" t="e">
        <f t="shared" si="15"/>
        <v>#NAME?</v>
      </c>
      <c r="B124" s="310" t="e">
        <f t="shared" si="9"/>
        <v>#NAME?</v>
      </c>
      <c r="C124" s="312" t="e">
        <f t="shared" si="16"/>
        <v>#NAME?</v>
      </c>
      <c r="D124" s="312" t="e">
        <f t="shared" si="10"/>
        <v>#NAME?</v>
      </c>
      <c r="E124" s="313" t="e">
        <f t="shared" si="11"/>
        <v>#NAME?</v>
      </c>
      <c r="F124" s="312" t="e">
        <f t="shared" si="12"/>
        <v>#NAME?</v>
      </c>
      <c r="G124" s="312" t="e">
        <f t="shared" si="13"/>
        <v>#NAME?</v>
      </c>
      <c r="H124" s="312" t="e">
        <f t="shared" si="17"/>
        <v>#NAME?</v>
      </c>
      <c r="I124" s="312" t="e">
        <f t="shared" si="14"/>
        <v>#NAME?</v>
      </c>
      <c r="J124" s="312" t="e">
        <f>SUM($H$18:$H124)</f>
        <v>#NAME?</v>
      </c>
    </row>
    <row r="125" spans="1:10" ht="12.75">
      <c r="A125" s="309" t="e">
        <f t="shared" si="15"/>
        <v>#NAME?</v>
      </c>
      <c r="B125" s="310" t="e">
        <f t="shared" si="9"/>
        <v>#NAME?</v>
      </c>
      <c r="C125" s="312" t="e">
        <f t="shared" si="16"/>
        <v>#NAME?</v>
      </c>
      <c r="D125" s="312" t="e">
        <f t="shared" si="10"/>
        <v>#NAME?</v>
      </c>
      <c r="E125" s="313" t="e">
        <f t="shared" si="11"/>
        <v>#NAME?</v>
      </c>
      <c r="F125" s="312" t="e">
        <f t="shared" si="12"/>
        <v>#NAME?</v>
      </c>
      <c r="G125" s="312" t="e">
        <f t="shared" si="13"/>
        <v>#NAME?</v>
      </c>
      <c r="H125" s="312" t="e">
        <f t="shared" si="17"/>
        <v>#NAME?</v>
      </c>
      <c r="I125" s="312" t="e">
        <f t="shared" si="14"/>
        <v>#NAME?</v>
      </c>
      <c r="J125" s="312" t="e">
        <f>SUM($H$18:$H125)</f>
        <v>#NAME?</v>
      </c>
    </row>
    <row r="126" spans="1:10" ht="12.75">
      <c r="A126" s="309" t="e">
        <f t="shared" si="15"/>
        <v>#NAME?</v>
      </c>
      <c r="B126" s="310" t="e">
        <f t="shared" si="9"/>
        <v>#NAME?</v>
      </c>
      <c r="C126" s="312" t="e">
        <f t="shared" si="16"/>
        <v>#NAME?</v>
      </c>
      <c r="D126" s="312" t="e">
        <f t="shared" si="10"/>
        <v>#NAME?</v>
      </c>
      <c r="E126" s="313" t="e">
        <f t="shared" si="11"/>
        <v>#NAME?</v>
      </c>
      <c r="F126" s="312" t="e">
        <f t="shared" si="12"/>
        <v>#NAME?</v>
      </c>
      <c r="G126" s="312" t="e">
        <f t="shared" si="13"/>
        <v>#NAME?</v>
      </c>
      <c r="H126" s="312" t="e">
        <f t="shared" si="17"/>
        <v>#NAME?</v>
      </c>
      <c r="I126" s="312" t="e">
        <f t="shared" si="14"/>
        <v>#NAME?</v>
      </c>
      <c r="J126" s="312" t="e">
        <f>SUM($H$18:$H126)</f>
        <v>#NAME?</v>
      </c>
    </row>
    <row r="127" spans="1:10" ht="12.75">
      <c r="A127" s="309" t="e">
        <f t="shared" si="15"/>
        <v>#NAME?</v>
      </c>
      <c r="B127" s="310" t="e">
        <f t="shared" si="9"/>
        <v>#NAME?</v>
      </c>
      <c r="C127" s="312" t="e">
        <f t="shared" si="16"/>
        <v>#NAME?</v>
      </c>
      <c r="D127" s="312" t="e">
        <f t="shared" si="10"/>
        <v>#NAME?</v>
      </c>
      <c r="E127" s="313" t="e">
        <f t="shared" si="11"/>
        <v>#NAME?</v>
      </c>
      <c r="F127" s="312" t="e">
        <f t="shared" si="12"/>
        <v>#NAME?</v>
      </c>
      <c r="G127" s="312" t="e">
        <f t="shared" si="13"/>
        <v>#NAME?</v>
      </c>
      <c r="H127" s="312" t="e">
        <f t="shared" si="17"/>
        <v>#NAME?</v>
      </c>
      <c r="I127" s="312" t="e">
        <f t="shared" si="14"/>
        <v>#NAME?</v>
      </c>
      <c r="J127" s="312" t="e">
        <f>SUM($H$18:$H127)</f>
        <v>#NAME?</v>
      </c>
    </row>
    <row r="128" spans="1:10" ht="12.75">
      <c r="A128" s="309" t="e">
        <f t="shared" si="15"/>
        <v>#NAME?</v>
      </c>
      <c r="B128" s="310" t="e">
        <f t="shared" si="9"/>
        <v>#NAME?</v>
      </c>
      <c r="C128" s="312" t="e">
        <f t="shared" si="16"/>
        <v>#NAME?</v>
      </c>
      <c r="D128" s="312" t="e">
        <f t="shared" si="10"/>
        <v>#NAME?</v>
      </c>
      <c r="E128" s="313" t="e">
        <f t="shared" si="11"/>
        <v>#NAME?</v>
      </c>
      <c r="F128" s="312" t="e">
        <f t="shared" si="12"/>
        <v>#NAME?</v>
      </c>
      <c r="G128" s="312" t="e">
        <f t="shared" si="13"/>
        <v>#NAME?</v>
      </c>
      <c r="H128" s="312" t="e">
        <f t="shared" si="17"/>
        <v>#NAME?</v>
      </c>
      <c r="I128" s="312" t="e">
        <f t="shared" si="14"/>
        <v>#NAME?</v>
      </c>
      <c r="J128" s="312" t="e">
        <f>SUM($H$18:$H128)</f>
        <v>#NAME?</v>
      </c>
    </row>
    <row r="129" spans="1:10" ht="12.75">
      <c r="A129" s="309" t="e">
        <f t="shared" si="15"/>
        <v>#NAME?</v>
      </c>
      <c r="B129" s="310" t="e">
        <f t="shared" si="9"/>
        <v>#NAME?</v>
      </c>
      <c r="C129" s="312" t="e">
        <f t="shared" si="16"/>
        <v>#NAME?</v>
      </c>
      <c r="D129" s="312" t="e">
        <f t="shared" si="10"/>
        <v>#NAME?</v>
      </c>
      <c r="E129" s="313" t="e">
        <f t="shared" si="11"/>
        <v>#NAME?</v>
      </c>
      <c r="F129" s="312" t="e">
        <f t="shared" si="12"/>
        <v>#NAME?</v>
      </c>
      <c r="G129" s="312" t="e">
        <f t="shared" si="13"/>
        <v>#NAME?</v>
      </c>
      <c r="H129" s="312" t="e">
        <f t="shared" si="17"/>
        <v>#NAME?</v>
      </c>
      <c r="I129" s="312" t="e">
        <f t="shared" si="14"/>
        <v>#NAME?</v>
      </c>
      <c r="J129" s="312" t="e">
        <f>SUM($H$18:$H129)</f>
        <v>#NAME?</v>
      </c>
    </row>
    <row r="130" spans="1:10" ht="12.75">
      <c r="A130" s="309" t="e">
        <f t="shared" si="15"/>
        <v>#NAME?</v>
      </c>
      <c r="B130" s="310" t="e">
        <f t="shared" si="9"/>
        <v>#NAME?</v>
      </c>
      <c r="C130" s="312" t="e">
        <f t="shared" si="16"/>
        <v>#NAME?</v>
      </c>
      <c r="D130" s="312" t="e">
        <f t="shared" si="10"/>
        <v>#NAME?</v>
      </c>
      <c r="E130" s="313" t="e">
        <f t="shared" si="11"/>
        <v>#NAME?</v>
      </c>
      <c r="F130" s="312" t="e">
        <f t="shared" si="12"/>
        <v>#NAME?</v>
      </c>
      <c r="G130" s="312" t="e">
        <f t="shared" si="13"/>
        <v>#NAME?</v>
      </c>
      <c r="H130" s="312" t="e">
        <f t="shared" si="17"/>
        <v>#NAME?</v>
      </c>
      <c r="I130" s="312" t="e">
        <f t="shared" si="14"/>
        <v>#NAME?</v>
      </c>
      <c r="J130" s="312" t="e">
        <f>SUM($H$18:$H130)</f>
        <v>#NAME?</v>
      </c>
    </row>
    <row r="131" spans="1:10" ht="12.75">
      <c r="A131" s="309" t="e">
        <f t="shared" si="15"/>
        <v>#NAME?</v>
      </c>
      <c r="B131" s="310" t="e">
        <f t="shared" si="9"/>
        <v>#NAME?</v>
      </c>
      <c r="C131" s="312" t="e">
        <f t="shared" si="16"/>
        <v>#NAME?</v>
      </c>
      <c r="D131" s="312" t="e">
        <f t="shared" si="10"/>
        <v>#NAME?</v>
      </c>
      <c r="E131" s="313" t="e">
        <f t="shared" si="11"/>
        <v>#NAME?</v>
      </c>
      <c r="F131" s="312" t="e">
        <f t="shared" si="12"/>
        <v>#NAME?</v>
      </c>
      <c r="G131" s="312" t="e">
        <f t="shared" si="13"/>
        <v>#NAME?</v>
      </c>
      <c r="H131" s="312" t="e">
        <f t="shared" si="17"/>
        <v>#NAME?</v>
      </c>
      <c r="I131" s="312" t="e">
        <f t="shared" si="14"/>
        <v>#NAME?</v>
      </c>
      <c r="J131" s="312" t="e">
        <f>SUM($H$18:$H131)</f>
        <v>#NAME?</v>
      </c>
    </row>
    <row r="132" spans="1:10" ht="12.75">
      <c r="A132" s="309" t="e">
        <f t="shared" si="15"/>
        <v>#NAME?</v>
      </c>
      <c r="B132" s="310" t="e">
        <f t="shared" si="9"/>
        <v>#NAME?</v>
      </c>
      <c r="C132" s="312" t="e">
        <f t="shared" si="16"/>
        <v>#NAME?</v>
      </c>
      <c r="D132" s="312" t="e">
        <f t="shared" si="10"/>
        <v>#NAME?</v>
      </c>
      <c r="E132" s="313" t="e">
        <f t="shared" si="11"/>
        <v>#NAME?</v>
      </c>
      <c r="F132" s="312" t="e">
        <f t="shared" si="12"/>
        <v>#NAME?</v>
      </c>
      <c r="G132" s="312" t="e">
        <f t="shared" si="13"/>
        <v>#NAME?</v>
      </c>
      <c r="H132" s="312" t="e">
        <f t="shared" si="17"/>
        <v>#NAME?</v>
      </c>
      <c r="I132" s="312" t="e">
        <f t="shared" si="14"/>
        <v>#NAME?</v>
      </c>
      <c r="J132" s="312" t="e">
        <f>SUM($H$18:$H132)</f>
        <v>#NAME?</v>
      </c>
    </row>
    <row r="133" spans="1:10" ht="12.75">
      <c r="A133" s="309" t="e">
        <f t="shared" si="15"/>
        <v>#NAME?</v>
      </c>
      <c r="B133" s="310" t="e">
        <f t="shared" si="9"/>
        <v>#NAME?</v>
      </c>
      <c r="C133" s="312" t="e">
        <f t="shared" si="16"/>
        <v>#NAME?</v>
      </c>
      <c r="D133" s="312" t="e">
        <f t="shared" si="10"/>
        <v>#NAME?</v>
      </c>
      <c r="E133" s="313" t="e">
        <f t="shared" si="11"/>
        <v>#NAME?</v>
      </c>
      <c r="F133" s="312" t="e">
        <f t="shared" si="12"/>
        <v>#NAME?</v>
      </c>
      <c r="G133" s="312" t="e">
        <f t="shared" si="13"/>
        <v>#NAME?</v>
      </c>
      <c r="H133" s="312" t="e">
        <f t="shared" si="17"/>
        <v>#NAME?</v>
      </c>
      <c r="I133" s="312" t="e">
        <f t="shared" si="14"/>
        <v>#NAME?</v>
      </c>
      <c r="J133" s="312" t="e">
        <f>SUM($H$18:$H133)</f>
        <v>#NAME?</v>
      </c>
    </row>
    <row r="134" spans="1:10" ht="12.75">
      <c r="A134" s="309" t="e">
        <f t="shared" si="15"/>
        <v>#NAME?</v>
      </c>
      <c r="B134" s="310" t="e">
        <f t="shared" si="9"/>
        <v>#NAME?</v>
      </c>
      <c r="C134" s="312" t="e">
        <f t="shared" si="16"/>
        <v>#NAME?</v>
      </c>
      <c r="D134" s="312" t="e">
        <f t="shared" si="10"/>
        <v>#NAME?</v>
      </c>
      <c r="E134" s="313" t="e">
        <f t="shared" si="11"/>
        <v>#NAME?</v>
      </c>
      <c r="F134" s="312" t="e">
        <f t="shared" si="12"/>
        <v>#NAME?</v>
      </c>
      <c r="G134" s="312" t="e">
        <f t="shared" si="13"/>
        <v>#NAME?</v>
      </c>
      <c r="H134" s="312" t="e">
        <f t="shared" si="17"/>
        <v>#NAME?</v>
      </c>
      <c r="I134" s="312" t="e">
        <f t="shared" si="14"/>
        <v>#NAME?</v>
      </c>
      <c r="J134" s="312" t="e">
        <f>SUM($H$18:$H134)</f>
        <v>#NAME?</v>
      </c>
    </row>
    <row r="135" spans="1:10" ht="12.75">
      <c r="A135" s="309" t="e">
        <f t="shared" si="15"/>
        <v>#NAME?</v>
      </c>
      <c r="B135" s="310" t="e">
        <f t="shared" si="9"/>
        <v>#NAME?</v>
      </c>
      <c r="C135" s="312" t="e">
        <f t="shared" si="16"/>
        <v>#NAME?</v>
      </c>
      <c r="D135" s="312" t="e">
        <f t="shared" si="10"/>
        <v>#NAME?</v>
      </c>
      <c r="E135" s="313" t="e">
        <f t="shared" si="11"/>
        <v>#NAME?</v>
      </c>
      <c r="F135" s="312" t="e">
        <f t="shared" si="12"/>
        <v>#NAME?</v>
      </c>
      <c r="G135" s="312" t="e">
        <f t="shared" si="13"/>
        <v>#NAME?</v>
      </c>
      <c r="H135" s="312" t="e">
        <f t="shared" si="17"/>
        <v>#NAME?</v>
      </c>
      <c r="I135" s="312" t="e">
        <f t="shared" si="14"/>
        <v>#NAME?</v>
      </c>
      <c r="J135" s="312" t="e">
        <f>SUM($H$18:$H135)</f>
        <v>#NAME?</v>
      </c>
    </row>
    <row r="136" spans="1:10" ht="12.75">
      <c r="A136" s="309" t="e">
        <f t="shared" si="15"/>
        <v>#NAME?</v>
      </c>
      <c r="B136" s="310" t="e">
        <f t="shared" si="9"/>
        <v>#NAME?</v>
      </c>
      <c r="C136" s="312" t="e">
        <f t="shared" si="16"/>
        <v>#NAME?</v>
      </c>
      <c r="D136" s="312" t="e">
        <f t="shared" si="10"/>
        <v>#NAME?</v>
      </c>
      <c r="E136" s="313" t="e">
        <f t="shared" si="11"/>
        <v>#NAME?</v>
      </c>
      <c r="F136" s="312" t="e">
        <f t="shared" si="12"/>
        <v>#NAME?</v>
      </c>
      <c r="G136" s="312" t="e">
        <f t="shared" si="13"/>
        <v>#NAME?</v>
      </c>
      <c r="H136" s="312" t="e">
        <f t="shared" si="17"/>
        <v>#NAME?</v>
      </c>
      <c r="I136" s="312" t="e">
        <f t="shared" si="14"/>
        <v>#NAME?</v>
      </c>
      <c r="J136" s="312" t="e">
        <f>SUM($H$18:$H136)</f>
        <v>#NAME?</v>
      </c>
    </row>
    <row r="137" spans="1:10" ht="12.75">
      <c r="A137" s="309" t="e">
        <f t="shared" si="15"/>
        <v>#NAME?</v>
      </c>
      <c r="B137" s="310" t="e">
        <f t="shared" si="9"/>
        <v>#NAME?</v>
      </c>
      <c r="C137" s="312" t="e">
        <f t="shared" si="16"/>
        <v>#NAME?</v>
      </c>
      <c r="D137" s="312" t="e">
        <f t="shared" si="10"/>
        <v>#NAME?</v>
      </c>
      <c r="E137" s="313" t="e">
        <f t="shared" si="11"/>
        <v>#NAME?</v>
      </c>
      <c r="F137" s="312" t="e">
        <f t="shared" si="12"/>
        <v>#NAME?</v>
      </c>
      <c r="G137" s="312" t="e">
        <f t="shared" si="13"/>
        <v>#NAME?</v>
      </c>
      <c r="H137" s="312" t="e">
        <f t="shared" si="17"/>
        <v>#NAME?</v>
      </c>
      <c r="I137" s="312" t="e">
        <f t="shared" si="14"/>
        <v>#NAME?</v>
      </c>
      <c r="J137" s="312" t="e">
        <f>SUM($H$18:$H137)</f>
        <v>#NAME?</v>
      </c>
    </row>
    <row r="138" spans="1:10" ht="12.75">
      <c r="A138" s="309" t="e">
        <f t="shared" si="15"/>
        <v>#NAME?</v>
      </c>
      <c r="B138" s="310" t="e">
        <f t="shared" si="9"/>
        <v>#NAME?</v>
      </c>
      <c r="C138" s="312" t="e">
        <f t="shared" si="16"/>
        <v>#NAME?</v>
      </c>
      <c r="D138" s="312" t="e">
        <f t="shared" si="10"/>
        <v>#NAME?</v>
      </c>
      <c r="E138" s="313" t="e">
        <f t="shared" si="11"/>
        <v>#NAME?</v>
      </c>
      <c r="F138" s="312" t="e">
        <f t="shared" si="12"/>
        <v>#NAME?</v>
      </c>
      <c r="G138" s="312" t="e">
        <f t="shared" si="13"/>
        <v>#NAME?</v>
      </c>
      <c r="H138" s="312" t="e">
        <f t="shared" si="17"/>
        <v>#NAME?</v>
      </c>
      <c r="I138" s="312" t="e">
        <f t="shared" si="14"/>
        <v>#NAME?</v>
      </c>
      <c r="J138" s="312" t="e">
        <f>SUM($H$18:$H138)</f>
        <v>#NAME?</v>
      </c>
    </row>
    <row r="139" spans="1:10" ht="12.75">
      <c r="A139" s="309" t="e">
        <f t="shared" si="15"/>
        <v>#NAME?</v>
      </c>
      <c r="B139" s="310" t="e">
        <f t="shared" si="9"/>
        <v>#NAME?</v>
      </c>
      <c r="C139" s="312" t="e">
        <f t="shared" si="16"/>
        <v>#NAME?</v>
      </c>
      <c r="D139" s="312" t="e">
        <f t="shared" si="10"/>
        <v>#NAME?</v>
      </c>
      <c r="E139" s="313" t="e">
        <f t="shared" si="11"/>
        <v>#NAME?</v>
      </c>
      <c r="F139" s="312" t="e">
        <f t="shared" si="12"/>
        <v>#NAME?</v>
      </c>
      <c r="G139" s="312" t="e">
        <f t="shared" si="13"/>
        <v>#NAME?</v>
      </c>
      <c r="H139" s="312" t="e">
        <f t="shared" si="17"/>
        <v>#NAME?</v>
      </c>
      <c r="I139" s="312" t="e">
        <f t="shared" si="14"/>
        <v>#NAME?</v>
      </c>
      <c r="J139" s="312" t="e">
        <f>SUM($H$18:$H139)</f>
        <v>#NAME?</v>
      </c>
    </row>
    <row r="140" spans="1:10" ht="12.75">
      <c r="A140" s="309" t="e">
        <f t="shared" si="15"/>
        <v>#NAME?</v>
      </c>
      <c r="B140" s="310" t="e">
        <f t="shared" si="9"/>
        <v>#NAME?</v>
      </c>
      <c r="C140" s="312" t="e">
        <f t="shared" si="16"/>
        <v>#NAME?</v>
      </c>
      <c r="D140" s="312" t="e">
        <f t="shared" si="10"/>
        <v>#NAME?</v>
      </c>
      <c r="E140" s="313" t="e">
        <f t="shared" si="11"/>
        <v>#NAME?</v>
      </c>
      <c r="F140" s="312" t="e">
        <f t="shared" si="12"/>
        <v>#NAME?</v>
      </c>
      <c r="G140" s="312" t="e">
        <f t="shared" si="13"/>
        <v>#NAME?</v>
      </c>
      <c r="H140" s="312" t="e">
        <f t="shared" si="17"/>
        <v>#NAME?</v>
      </c>
      <c r="I140" s="312" t="e">
        <f t="shared" si="14"/>
        <v>#NAME?</v>
      </c>
      <c r="J140" s="312" t="e">
        <f>SUM($H$18:$H140)</f>
        <v>#NAME?</v>
      </c>
    </row>
    <row r="141" spans="1:10" ht="12.75">
      <c r="A141" s="309" t="e">
        <f t="shared" si="15"/>
        <v>#NAME?</v>
      </c>
      <c r="B141" s="310" t="e">
        <f t="shared" si="9"/>
        <v>#NAME?</v>
      </c>
      <c r="C141" s="312" t="e">
        <f t="shared" si="16"/>
        <v>#NAME?</v>
      </c>
      <c r="D141" s="312" t="e">
        <f t="shared" si="10"/>
        <v>#NAME?</v>
      </c>
      <c r="E141" s="313" t="e">
        <f t="shared" si="11"/>
        <v>#NAME?</v>
      </c>
      <c r="F141" s="312" t="e">
        <f t="shared" si="12"/>
        <v>#NAME?</v>
      </c>
      <c r="G141" s="312" t="e">
        <f t="shared" si="13"/>
        <v>#NAME?</v>
      </c>
      <c r="H141" s="312" t="e">
        <f t="shared" si="17"/>
        <v>#NAME?</v>
      </c>
      <c r="I141" s="312" t="e">
        <f t="shared" si="14"/>
        <v>#NAME?</v>
      </c>
      <c r="J141" s="312" t="e">
        <f>SUM($H$18:$H141)</f>
        <v>#NAME?</v>
      </c>
    </row>
    <row r="142" spans="1:10" ht="12.75">
      <c r="A142" s="309" t="e">
        <f t="shared" si="15"/>
        <v>#NAME?</v>
      </c>
      <c r="B142" s="310" t="e">
        <f t="shared" si="9"/>
        <v>#NAME?</v>
      </c>
      <c r="C142" s="312" t="e">
        <f t="shared" si="16"/>
        <v>#NAME?</v>
      </c>
      <c r="D142" s="312" t="e">
        <f t="shared" si="10"/>
        <v>#NAME?</v>
      </c>
      <c r="E142" s="313" t="e">
        <f t="shared" si="11"/>
        <v>#NAME?</v>
      </c>
      <c r="F142" s="312" t="e">
        <f t="shared" si="12"/>
        <v>#NAME?</v>
      </c>
      <c r="G142" s="312" t="e">
        <f t="shared" si="13"/>
        <v>#NAME?</v>
      </c>
      <c r="H142" s="312" t="e">
        <f t="shared" si="17"/>
        <v>#NAME?</v>
      </c>
      <c r="I142" s="312" t="e">
        <f t="shared" si="14"/>
        <v>#NAME?</v>
      </c>
      <c r="J142" s="312" t="e">
        <f>SUM($H$18:$H142)</f>
        <v>#NAME?</v>
      </c>
    </row>
    <row r="143" spans="1:10" ht="12.75">
      <c r="A143" s="309" t="e">
        <f t="shared" si="15"/>
        <v>#NAME?</v>
      </c>
      <c r="B143" s="310" t="e">
        <f t="shared" si="9"/>
        <v>#NAME?</v>
      </c>
      <c r="C143" s="312" t="e">
        <f t="shared" si="16"/>
        <v>#NAME?</v>
      </c>
      <c r="D143" s="312" t="e">
        <f t="shared" si="10"/>
        <v>#NAME?</v>
      </c>
      <c r="E143" s="313" t="e">
        <f t="shared" si="11"/>
        <v>#NAME?</v>
      </c>
      <c r="F143" s="312" t="e">
        <f t="shared" si="12"/>
        <v>#NAME?</v>
      </c>
      <c r="G143" s="312" t="e">
        <f t="shared" si="13"/>
        <v>#NAME?</v>
      </c>
      <c r="H143" s="312" t="e">
        <f t="shared" si="17"/>
        <v>#NAME?</v>
      </c>
      <c r="I143" s="312" t="e">
        <f t="shared" si="14"/>
        <v>#NAME?</v>
      </c>
      <c r="J143" s="312" t="e">
        <f>SUM($H$18:$H143)</f>
        <v>#NAME?</v>
      </c>
    </row>
    <row r="144" spans="1:10" ht="12.75">
      <c r="A144" s="309" t="e">
        <f t="shared" si="15"/>
        <v>#NAME?</v>
      </c>
      <c r="B144" s="310" t="e">
        <f t="shared" si="9"/>
        <v>#NAME?</v>
      </c>
      <c r="C144" s="312" t="e">
        <f t="shared" si="16"/>
        <v>#NAME?</v>
      </c>
      <c r="D144" s="312" t="e">
        <f t="shared" si="10"/>
        <v>#NAME?</v>
      </c>
      <c r="E144" s="313" t="e">
        <f t="shared" si="11"/>
        <v>#NAME?</v>
      </c>
      <c r="F144" s="312" t="e">
        <f t="shared" si="12"/>
        <v>#NAME?</v>
      </c>
      <c r="G144" s="312" t="e">
        <f t="shared" si="13"/>
        <v>#NAME?</v>
      </c>
      <c r="H144" s="312" t="e">
        <f t="shared" si="17"/>
        <v>#NAME?</v>
      </c>
      <c r="I144" s="312" t="e">
        <f t="shared" si="14"/>
        <v>#NAME?</v>
      </c>
      <c r="J144" s="312" t="e">
        <f>SUM($H$18:$H144)</f>
        <v>#NAME?</v>
      </c>
    </row>
    <row r="145" spans="1:10" ht="12.75">
      <c r="A145" s="309" t="e">
        <f t="shared" si="15"/>
        <v>#NAME?</v>
      </c>
      <c r="B145" s="310" t="e">
        <f t="shared" si="9"/>
        <v>#NAME?</v>
      </c>
      <c r="C145" s="312" t="e">
        <f t="shared" si="16"/>
        <v>#NAME?</v>
      </c>
      <c r="D145" s="312" t="e">
        <f t="shared" si="10"/>
        <v>#NAME?</v>
      </c>
      <c r="E145" s="313" t="e">
        <f t="shared" si="11"/>
        <v>#NAME?</v>
      </c>
      <c r="F145" s="312" t="e">
        <f t="shared" si="12"/>
        <v>#NAME?</v>
      </c>
      <c r="G145" s="312" t="e">
        <f t="shared" si="13"/>
        <v>#NAME?</v>
      </c>
      <c r="H145" s="312" t="e">
        <f t="shared" si="17"/>
        <v>#NAME?</v>
      </c>
      <c r="I145" s="312" t="e">
        <f t="shared" si="14"/>
        <v>#NAME?</v>
      </c>
      <c r="J145" s="312" t="e">
        <f>SUM($H$18:$H145)</f>
        <v>#NAME?</v>
      </c>
    </row>
    <row r="146" spans="1:10" ht="12.75">
      <c r="A146" s="309" t="e">
        <f t="shared" si="15"/>
        <v>#NAME?</v>
      </c>
      <c r="B146" s="310" t="e">
        <f aca="true" t="shared" si="18" ref="B146:B209">IF(Pay_Num_3&lt;&gt;"",DATE(YEAR(Loan_Start_3),MONTH(Loan_Start_3)+(Pay_Num_3)*12/Num_Pmt_Per_Year_3,DAY(Loan_Start_3)),"")</f>
        <v>#NAME?</v>
      </c>
      <c r="C146" s="312" t="e">
        <f t="shared" si="16"/>
        <v>#NAME?</v>
      </c>
      <c r="D146" s="312" t="e">
        <f aca="true" t="shared" si="19" ref="D146:D209">IF(Pay_Num_3&lt;&gt;"",Scheduled_Monthly_Payment_3,"")</f>
        <v>#NAME?</v>
      </c>
      <c r="E146" s="313" t="e">
        <f aca="true" t="shared" si="20" ref="E146:E209">IF(AND(Pay_Num_3&lt;&gt;"",Sched_Pay_3+Scheduled_Extra_Payments_3&lt;Beg_Bal_3),Scheduled_Extra_Payments_3,IF(AND(Pay_Num_3&lt;&gt;"",Beg_Bal_3-Sched_Pay_3&gt;0),Beg_Bal_3-Sched_Pay_3,IF(Pay_Num_3&lt;&gt;"",0,"")))</f>
        <v>#NAME?</v>
      </c>
      <c r="F146" s="312" t="e">
        <f aca="true" t="shared" si="21" ref="F146:F209">IF(AND(Pay_Num_3&lt;&gt;"",Sched_Pay_3+Extra_Pay_3&lt;Beg_Bal_3),Sched_Pay_3+Extra_Pay_3,IF(Pay_Num_3&lt;&gt;"",Beg_Bal_3,""))</f>
        <v>#NAME?</v>
      </c>
      <c r="G146" s="312" t="e">
        <f aca="true" t="shared" si="22" ref="G146:G209">IF(Pay_Num_3&lt;&gt;"",Total_Pay_3-Int_3,"")</f>
        <v>#NAME?</v>
      </c>
      <c r="H146" s="312" t="e">
        <f t="shared" si="17"/>
        <v>#NAME?</v>
      </c>
      <c r="I146" s="312" t="e">
        <f aca="true" t="shared" si="23" ref="I146:I209">IF(AND(Pay_Num_3&lt;&gt;"",Sched_Pay_3+Extra_Pay_3&lt;Beg_Bal_3),Beg_Bal_3-Princ_3,IF(Pay_Num_3&lt;&gt;"",0,""))</f>
        <v>#NAME?</v>
      </c>
      <c r="J146" s="312" t="e">
        <f>SUM($H$18:$H146)</f>
        <v>#NAME?</v>
      </c>
    </row>
    <row r="147" spans="1:10" ht="12.75">
      <c r="A147" s="309" t="e">
        <f aca="true" t="shared" si="24" ref="A147:A210">IF(Values_Entered_3,A146+1,"")</f>
        <v>#NAME?</v>
      </c>
      <c r="B147" s="310" t="e">
        <f t="shared" si="18"/>
        <v>#NAME?</v>
      </c>
      <c r="C147" s="312" t="e">
        <f aca="true" t="shared" si="25" ref="C147:C210">IF(Pay_Num_3&lt;&gt;"",I146,"")</f>
        <v>#NAME?</v>
      </c>
      <c r="D147" s="312" t="e">
        <f t="shared" si="19"/>
        <v>#NAME?</v>
      </c>
      <c r="E147" s="313" t="e">
        <f t="shared" si="20"/>
        <v>#NAME?</v>
      </c>
      <c r="F147" s="312" t="e">
        <f t="shared" si="21"/>
        <v>#NAME?</v>
      </c>
      <c r="G147" s="312" t="e">
        <f t="shared" si="22"/>
        <v>#NAME?</v>
      </c>
      <c r="H147" s="312" t="e">
        <f aca="true" t="shared" si="26" ref="H147:H210">IF(Pay_Num_3&lt;&gt;"",Beg_Bal_3*Interest_Rate_3/Num_Pmt_Per_Year_3,"")</f>
        <v>#NAME?</v>
      </c>
      <c r="I147" s="312" t="e">
        <f t="shared" si="23"/>
        <v>#NAME?</v>
      </c>
      <c r="J147" s="312" t="e">
        <f>SUM($H$18:$H147)</f>
        <v>#NAME?</v>
      </c>
    </row>
    <row r="148" spans="1:10" ht="12.75">
      <c r="A148" s="309" t="e">
        <f t="shared" si="24"/>
        <v>#NAME?</v>
      </c>
      <c r="B148" s="310" t="e">
        <f t="shared" si="18"/>
        <v>#NAME?</v>
      </c>
      <c r="C148" s="312" t="e">
        <f t="shared" si="25"/>
        <v>#NAME?</v>
      </c>
      <c r="D148" s="312" t="e">
        <f t="shared" si="19"/>
        <v>#NAME?</v>
      </c>
      <c r="E148" s="313" t="e">
        <f t="shared" si="20"/>
        <v>#NAME?</v>
      </c>
      <c r="F148" s="312" t="e">
        <f t="shared" si="21"/>
        <v>#NAME?</v>
      </c>
      <c r="G148" s="312" t="e">
        <f t="shared" si="22"/>
        <v>#NAME?</v>
      </c>
      <c r="H148" s="312" t="e">
        <f t="shared" si="26"/>
        <v>#NAME?</v>
      </c>
      <c r="I148" s="312" t="e">
        <f t="shared" si="23"/>
        <v>#NAME?</v>
      </c>
      <c r="J148" s="312" t="e">
        <f>SUM($H$18:$H148)</f>
        <v>#NAME?</v>
      </c>
    </row>
    <row r="149" spans="1:10" ht="12.75">
      <c r="A149" s="309" t="e">
        <f t="shared" si="24"/>
        <v>#NAME?</v>
      </c>
      <c r="B149" s="310" t="e">
        <f t="shared" si="18"/>
        <v>#NAME?</v>
      </c>
      <c r="C149" s="312" t="e">
        <f t="shared" si="25"/>
        <v>#NAME?</v>
      </c>
      <c r="D149" s="312" t="e">
        <f t="shared" si="19"/>
        <v>#NAME?</v>
      </c>
      <c r="E149" s="313" t="e">
        <f t="shared" si="20"/>
        <v>#NAME?</v>
      </c>
      <c r="F149" s="312" t="e">
        <f t="shared" si="21"/>
        <v>#NAME?</v>
      </c>
      <c r="G149" s="312" t="e">
        <f t="shared" si="22"/>
        <v>#NAME?</v>
      </c>
      <c r="H149" s="312" t="e">
        <f t="shared" si="26"/>
        <v>#NAME?</v>
      </c>
      <c r="I149" s="312" t="e">
        <f t="shared" si="23"/>
        <v>#NAME?</v>
      </c>
      <c r="J149" s="312" t="e">
        <f>SUM($H$18:$H149)</f>
        <v>#NAME?</v>
      </c>
    </row>
    <row r="150" spans="1:10" ht="12.75">
      <c r="A150" s="309" t="e">
        <f t="shared" si="24"/>
        <v>#NAME?</v>
      </c>
      <c r="B150" s="310" t="e">
        <f t="shared" si="18"/>
        <v>#NAME?</v>
      </c>
      <c r="C150" s="312" t="e">
        <f t="shared" si="25"/>
        <v>#NAME?</v>
      </c>
      <c r="D150" s="312" t="e">
        <f t="shared" si="19"/>
        <v>#NAME?</v>
      </c>
      <c r="E150" s="313" t="e">
        <f t="shared" si="20"/>
        <v>#NAME?</v>
      </c>
      <c r="F150" s="312" t="e">
        <f t="shared" si="21"/>
        <v>#NAME?</v>
      </c>
      <c r="G150" s="312" t="e">
        <f t="shared" si="22"/>
        <v>#NAME?</v>
      </c>
      <c r="H150" s="312" t="e">
        <f t="shared" si="26"/>
        <v>#NAME?</v>
      </c>
      <c r="I150" s="312" t="e">
        <f t="shared" si="23"/>
        <v>#NAME?</v>
      </c>
      <c r="J150" s="312" t="e">
        <f>SUM($H$18:$H150)</f>
        <v>#NAME?</v>
      </c>
    </row>
    <row r="151" spans="1:10" ht="12.75">
      <c r="A151" s="309" t="e">
        <f t="shared" si="24"/>
        <v>#NAME?</v>
      </c>
      <c r="B151" s="310" t="e">
        <f t="shared" si="18"/>
        <v>#NAME?</v>
      </c>
      <c r="C151" s="312" t="e">
        <f t="shared" si="25"/>
        <v>#NAME?</v>
      </c>
      <c r="D151" s="312" t="e">
        <f t="shared" si="19"/>
        <v>#NAME?</v>
      </c>
      <c r="E151" s="313" t="e">
        <f t="shared" si="20"/>
        <v>#NAME?</v>
      </c>
      <c r="F151" s="312" t="e">
        <f t="shared" si="21"/>
        <v>#NAME?</v>
      </c>
      <c r="G151" s="312" t="e">
        <f t="shared" si="22"/>
        <v>#NAME?</v>
      </c>
      <c r="H151" s="312" t="e">
        <f t="shared" si="26"/>
        <v>#NAME?</v>
      </c>
      <c r="I151" s="312" t="e">
        <f t="shared" si="23"/>
        <v>#NAME?</v>
      </c>
      <c r="J151" s="312" t="e">
        <f>SUM($H$18:$H151)</f>
        <v>#NAME?</v>
      </c>
    </row>
    <row r="152" spans="1:10" ht="12.75">
      <c r="A152" s="309" t="e">
        <f t="shared" si="24"/>
        <v>#NAME?</v>
      </c>
      <c r="B152" s="310" t="e">
        <f t="shared" si="18"/>
        <v>#NAME?</v>
      </c>
      <c r="C152" s="312" t="e">
        <f t="shared" si="25"/>
        <v>#NAME?</v>
      </c>
      <c r="D152" s="312" t="e">
        <f t="shared" si="19"/>
        <v>#NAME?</v>
      </c>
      <c r="E152" s="313" t="e">
        <f t="shared" si="20"/>
        <v>#NAME?</v>
      </c>
      <c r="F152" s="312" t="e">
        <f t="shared" si="21"/>
        <v>#NAME?</v>
      </c>
      <c r="G152" s="312" t="e">
        <f t="shared" si="22"/>
        <v>#NAME?</v>
      </c>
      <c r="H152" s="312" t="e">
        <f t="shared" si="26"/>
        <v>#NAME?</v>
      </c>
      <c r="I152" s="312" t="e">
        <f t="shared" si="23"/>
        <v>#NAME?</v>
      </c>
      <c r="J152" s="312" t="e">
        <f>SUM($H$18:$H152)</f>
        <v>#NAME?</v>
      </c>
    </row>
    <row r="153" spans="1:10" ht="12.75">
      <c r="A153" s="309" t="e">
        <f t="shared" si="24"/>
        <v>#NAME?</v>
      </c>
      <c r="B153" s="310" t="e">
        <f t="shared" si="18"/>
        <v>#NAME?</v>
      </c>
      <c r="C153" s="312" t="e">
        <f t="shared" si="25"/>
        <v>#NAME?</v>
      </c>
      <c r="D153" s="312" t="e">
        <f t="shared" si="19"/>
        <v>#NAME?</v>
      </c>
      <c r="E153" s="313" t="e">
        <f t="shared" si="20"/>
        <v>#NAME?</v>
      </c>
      <c r="F153" s="312" t="e">
        <f t="shared" si="21"/>
        <v>#NAME?</v>
      </c>
      <c r="G153" s="312" t="e">
        <f t="shared" si="22"/>
        <v>#NAME?</v>
      </c>
      <c r="H153" s="312" t="e">
        <f t="shared" si="26"/>
        <v>#NAME?</v>
      </c>
      <c r="I153" s="312" t="e">
        <f t="shared" si="23"/>
        <v>#NAME?</v>
      </c>
      <c r="J153" s="312" t="e">
        <f>SUM($H$18:$H153)</f>
        <v>#NAME?</v>
      </c>
    </row>
    <row r="154" spans="1:10" ht="12.75">
      <c r="A154" s="309" t="e">
        <f t="shared" si="24"/>
        <v>#NAME?</v>
      </c>
      <c r="B154" s="310" t="e">
        <f t="shared" si="18"/>
        <v>#NAME?</v>
      </c>
      <c r="C154" s="312" t="e">
        <f t="shared" si="25"/>
        <v>#NAME?</v>
      </c>
      <c r="D154" s="312" t="e">
        <f t="shared" si="19"/>
        <v>#NAME?</v>
      </c>
      <c r="E154" s="313" t="e">
        <f t="shared" si="20"/>
        <v>#NAME?</v>
      </c>
      <c r="F154" s="312" t="e">
        <f t="shared" si="21"/>
        <v>#NAME?</v>
      </c>
      <c r="G154" s="312" t="e">
        <f t="shared" si="22"/>
        <v>#NAME?</v>
      </c>
      <c r="H154" s="312" t="e">
        <f t="shared" si="26"/>
        <v>#NAME?</v>
      </c>
      <c r="I154" s="312" t="e">
        <f t="shared" si="23"/>
        <v>#NAME?</v>
      </c>
      <c r="J154" s="312" t="e">
        <f>SUM($H$18:$H154)</f>
        <v>#NAME?</v>
      </c>
    </row>
    <row r="155" spans="1:10" ht="12.75">
      <c r="A155" s="309" t="e">
        <f t="shared" si="24"/>
        <v>#NAME?</v>
      </c>
      <c r="B155" s="310" t="e">
        <f t="shared" si="18"/>
        <v>#NAME?</v>
      </c>
      <c r="C155" s="312" t="e">
        <f t="shared" si="25"/>
        <v>#NAME?</v>
      </c>
      <c r="D155" s="312" t="e">
        <f t="shared" si="19"/>
        <v>#NAME?</v>
      </c>
      <c r="E155" s="313" t="e">
        <f t="shared" si="20"/>
        <v>#NAME?</v>
      </c>
      <c r="F155" s="312" t="e">
        <f t="shared" si="21"/>
        <v>#NAME?</v>
      </c>
      <c r="G155" s="312" t="e">
        <f t="shared" si="22"/>
        <v>#NAME?</v>
      </c>
      <c r="H155" s="312" t="e">
        <f t="shared" si="26"/>
        <v>#NAME?</v>
      </c>
      <c r="I155" s="312" t="e">
        <f t="shared" si="23"/>
        <v>#NAME?</v>
      </c>
      <c r="J155" s="312" t="e">
        <f>SUM($H$18:$H155)</f>
        <v>#NAME?</v>
      </c>
    </row>
    <row r="156" spans="1:10" ht="12.75">
      <c r="A156" s="309" t="e">
        <f t="shared" si="24"/>
        <v>#NAME?</v>
      </c>
      <c r="B156" s="310" t="e">
        <f t="shared" si="18"/>
        <v>#NAME?</v>
      </c>
      <c r="C156" s="312" t="e">
        <f t="shared" si="25"/>
        <v>#NAME?</v>
      </c>
      <c r="D156" s="312" t="e">
        <f t="shared" si="19"/>
        <v>#NAME?</v>
      </c>
      <c r="E156" s="313" t="e">
        <f t="shared" si="20"/>
        <v>#NAME?</v>
      </c>
      <c r="F156" s="312" t="e">
        <f t="shared" si="21"/>
        <v>#NAME?</v>
      </c>
      <c r="G156" s="312" t="e">
        <f t="shared" si="22"/>
        <v>#NAME?</v>
      </c>
      <c r="H156" s="312" t="e">
        <f t="shared" si="26"/>
        <v>#NAME?</v>
      </c>
      <c r="I156" s="312" t="e">
        <f t="shared" si="23"/>
        <v>#NAME?</v>
      </c>
      <c r="J156" s="312" t="e">
        <f>SUM($H$18:$H156)</f>
        <v>#NAME?</v>
      </c>
    </row>
    <row r="157" spans="1:10" ht="12.75">
      <c r="A157" s="309" t="e">
        <f t="shared" si="24"/>
        <v>#NAME?</v>
      </c>
      <c r="B157" s="310" t="e">
        <f t="shared" si="18"/>
        <v>#NAME?</v>
      </c>
      <c r="C157" s="312" t="e">
        <f t="shared" si="25"/>
        <v>#NAME?</v>
      </c>
      <c r="D157" s="312" t="e">
        <f t="shared" si="19"/>
        <v>#NAME?</v>
      </c>
      <c r="E157" s="313" t="e">
        <f t="shared" si="20"/>
        <v>#NAME?</v>
      </c>
      <c r="F157" s="312" t="e">
        <f t="shared" si="21"/>
        <v>#NAME?</v>
      </c>
      <c r="G157" s="312" t="e">
        <f t="shared" si="22"/>
        <v>#NAME?</v>
      </c>
      <c r="H157" s="312" t="e">
        <f t="shared" si="26"/>
        <v>#NAME?</v>
      </c>
      <c r="I157" s="312" t="e">
        <f t="shared" si="23"/>
        <v>#NAME?</v>
      </c>
      <c r="J157" s="312" t="e">
        <f>SUM($H$18:$H157)</f>
        <v>#NAME?</v>
      </c>
    </row>
    <row r="158" spans="1:10" ht="12.75">
      <c r="A158" s="309" t="e">
        <f t="shared" si="24"/>
        <v>#NAME?</v>
      </c>
      <c r="B158" s="310" t="e">
        <f t="shared" si="18"/>
        <v>#NAME?</v>
      </c>
      <c r="C158" s="312" t="e">
        <f t="shared" si="25"/>
        <v>#NAME?</v>
      </c>
      <c r="D158" s="312" t="e">
        <f t="shared" si="19"/>
        <v>#NAME?</v>
      </c>
      <c r="E158" s="313" t="e">
        <f t="shared" si="20"/>
        <v>#NAME?</v>
      </c>
      <c r="F158" s="312" t="e">
        <f t="shared" si="21"/>
        <v>#NAME?</v>
      </c>
      <c r="G158" s="312" t="e">
        <f t="shared" si="22"/>
        <v>#NAME?</v>
      </c>
      <c r="H158" s="312" t="e">
        <f t="shared" si="26"/>
        <v>#NAME?</v>
      </c>
      <c r="I158" s="312" t="e">
        <f t="shared" si="23"/>
        <v>#NAME?</v>
      </c>
      <c r="J158" s="312" t="e">
        <f>SUM($H$18:$H158)</f>
        <v>#NAME?</v>
      </c>
    </row>
    <row r="159" spans="1:10" ht="12.75">
      <c r="A159" s="309" t="e">
        <f t="shared" si="24"/>
        <v>#NAME?</v>
      </c>
      <c r="B159" s="310" t="e">
        <f t="shared" si="18"/>
        <v>#NAME?</v>
      </c>
      <c r="C159" s="312" t="e">
        <f t="shared" si="25"/>
        <v>#NAME?</v>
      </c>
      <c r="D159" s="312" t="e">
        <f t="shared" si="19"/>
        <v>#NAME?</v>
      </c>
      <c r="E159" s="313" t="e">
        <f t="shared" si="20"/>
        <v>#NAME?</v>
      </c>
      <c r="F159" s="312" t="e">
        <f t="shared" si="21"/>
        <v>#NAME?</v>
      </c>
      <c r="G159" s="312" t="e">
        <f t="shared" si="22"/>
        <v>#NAME?</v>
      </c>
      <c r="H159" s="312" t="e">
        <f t="shared" si="26"/>
        <v>#NAME?</v>
      </c>
      <c r="I159" s="312" t="e">
        <f t="shared" si="23"/>
        <v>#NAME?</v>
      </c>
      <c r="J159" s="312" t="e">
        <f>SUM($H$18:$H159)</f>
        <v>#NAME?</v>
      </c>
    </row>
    <row r="160" spans="1:10" ht="12.75">
      <c r="A160" s="309" t="e">
        <f t="shared" si="24"/>
        <v>#NAME?</v>
      </c>
      <c r="B160" s="310" t="e">
        <f t="shared" si="18"/>
        <v>#NAME?</v>
      </c>
      <c r="C160" s="312" t="e">
        <f t="shared" si="25"/>
        <v>#NAME?</v>
      </c>
      <c r="D160" s="312" t="e">
        <f t="shared" si="19"/>
        <v>#NAME?</v>
      </c>
      <c r="E160" s="313" t="e">
        <f t="shared" si="20"/>
        <v>#NAME?</v>
      </c>
      <c r="F160" s="312" t="e">
        <f t="shared" si="21"/>
        <v>#NAME?</v>
      </c>
      <c r="G160" s="312" t="e">
        <f t="shared" si="22"/>
        <v>#NAME?</v>
      </c>
      <c r="H160" s="312" t="e">
        <f t="shared" si="26"/>
        <v>#NAME?</v>
      </c>
      <c r="I160" s="312" t="e">
        <f t="shared" si="23"/>
        <v>#NAME?</v>
      </c>
      <c r="J160" s="312" t="e">
        <f>SUM($H$18:$H160)</f>
        <v>#NAME?</v>
      </c>
    </row>
    <row r="161" spans="1:10" ht="12.75">
      <c r="A161" s="309" t="e">
        <f t="shared" si="24"/>
        <v>#NAME?</v>
      </c>
      <c r="B161" s="310" t="e">
        <f t="shared" si="18"/>
        <v>#NAME?</v>
      </c>
      <c r="C161" s="312" t="e">
        <f t="shared" si="25"/>
        <v>#NAME?</v>
      </c>
      <c r="D161" s="312" t="e">
        <f t="shared" si="19"/>
        <v>#NAME?</v>
      </c>
      <c r="E161" s="313" t="e">
        <f t="shared" si="20"/>
        <v>#NAME?</v>
      </c>
      <c r="F161" s="312" t="e">
        <f t="shared" si="21"/>
        <v>#NAME?</v>
      </c>
      <c r="G161" s="312" t="e">
        <f t="shared" si="22"/>
        <v>#NAME?</v>
      </c>
      <c r="H161" s="312" t="e">
        <f t="shared" si="26"/>
        <v>#NAME?</v>
      </c>
      <c r="I161" s="312" t="e">
        <f t="shared" si="23"/>
        <v>#NAME?</v>
      </c>
      <c r="J161" s="312" t="e">
        <f>SUM($H$18:$H161)</f>
        <v>#NAME?</v>
      </c>
    </row>
    <row r="162" spans="1:10" ht="12.75">
      <c r="A162" s="309" t="e">
        <f t="shared" si="24"/>
        <v>#NAME?</v>
      </c>
      <c r="B162" s="310" t="e">
        <f t="shared" si="18"/>
        <v>#NAME?</v>
      </c>
      <c r="C162" s="312" t="e">
        <f t="shared" si="25"/>
        <v>#NAME?</v>
      </c>
      <c r="D162" s="312" t="e">
        <f t="shared" si="19"/>
        <v>#NAME?</v>
      </c>
      <c r="E162" s="313" t="e">
        <f t="shared" si="20"/>
        <v>#NAME?</v>
      </c>
      <c r="F162" s="312" t="e">
        <f t="shared" si="21"/>
        <v>#NAME?</v>
      </c>
      <c r="G162" s="312" t="e">
        <f t="shared" si="22"/>
        <v>#NAME?</v>
      </c>
      <c r="H162" s="312" t="e">
        <f t="shared" si="26"/>
        <v>#NAME?</v>
      </c>
      <c r="I162" s="312" t="e">
        <f t="shared" si="23"/>
        <v>#NAME?</v>
      </c>
      <c r="J162" s="312" t="e">
        <f>SUM($H$18:$H162)</f>
        <v>#NAME?</v>
      </c>
    </row>
    <row r="163" spans="1:10" ht="12.75">
      <c r="A163" s="309" t="e">
        <f t="shared" si="24"/>
        <v>#NAME?</v>
      </c>
      <c r="B163" s="310" t="e">
        <f t="shared" si="18"/>
        <v>#NAME?</v>
      </c>
      <c r="C163" s="312" t="e">
        <f t="shared" si="25"/>
        <v>#NAME?</v>
      </c>
      <c r="D163" s="312" t="e">
        <f t="shared" si="19"/>
        <v>#NAME?</v>
      </c>
      <c r="E163" s="313" t="e">
        <f t="shared" si="20"/>
        <v>#NAME?</v>
      </c>
      <c r="F163" s="312" t="e">
        <f t="shared" si="21"/>
        <v>#NAME?</v>
      </c>
      <c r="G163" s="312" t="e">
        <f t="shared" si="22"/>
        <v>#NAME?</v>
      </c>
      <c r="H163" s="312" t="e">
        <f t="shared" si="26"/>
        <v>#NAME?</v>
      </c>
      <c r="I163" s="312" t="e">
        <f t="shared" si="23"/>
        <v>#NAME?</v>
      </c>
      <c r="J163" s="312" t="e">
        <f>SUM($H$18:$H163)</f>
        <v>#NAME?</v>
      </c>
    </row>
    <row r="164" spans="1:10" ht="12.75">
      <c r="A164" s="309" t="e">
        <f t="shared" si="24"/>
        <v>#NAME?</v>
      </c>
      <c r="B164" s="310" t="e">
        <f t="shared" si="18"/>
        <v>#NAME?</v>
      </c>
      <c r="C164" s="312" t="e">
        <f t="shared" si="25"/>
        <v>#NAME?</v>
      </c>
      <c r="D164" s="312" t="e">
        <f t="shared" si="19"/>
        <v>#NAME?</v>
      </c>
      <c r="E164" s="313" t="e">
        <f t="shared" si="20"/>
        <v>#NAME?</v>
      </c>
      <c r="F164" s="312" t="e">
        <f t="shared" si="21"/>
        <v>#NAME?</v>
      </c>
      <c r="G164" s="312" t="e">
        <f t="shared" si="22"/>
        <v>#NAME?</v>
      </c>
      <c r="H164" s="312" t="e">
        <f t="shared" si="26"/>
        <v>#NAME?</v>
      </c>
      <c r="I164" s="312" t="e">
        <f t="shared" si="23"/>
        <v>#NAME?</v>
      </c>
      <c r="J164" s="312" t="e">
        <f>SUM($H$18:$H164)</f>
        <v>#NAME?</v>
      </c>
    </row>
    <row r="165" spans="1:10" ht="12.75">
      <c r="A165" s="309" t="e">
        <f t="shared" si="24"/>
        <v>#NAME?</v>
      </c>
      <c r="B165" s="310" t="e">
        <f t="shared" si="18"/>
        <v>#NAME?</v>
      </c>
      <c r="C165" s="312" t="e">
        <f t="shared" si="25"/>
        <v>#NAME?</v>
      </c>
      <c r="D165" s="312" t="e">
        <f t="shared" si="19"/>
        <v>#NAME?</v>
      </c>
      <c r="E165" s="313" t="e">
        <f t="shared" si="20"/>
        <v>#NAME?</v>
      </c>
      <c r="F165" s="312" t="e">
        <f t="shared" si="21"/>
        <v>#NAME?</v>
      </c>
      <c r="G165" s="312" t="e">
        <f t="shared" si="22"/>
        <v>#NAME?</v>
      </c>
      <c r="H165" s="312" t="e">
        <f t="shared" si="26"/>
        <v>#NAME?</v>
      </c>
      <c r="I165" s="312" t="e">
        <f t="shared" si="23"/>
        <v>#NAME?</v>
      </c>
      <c r="J165" s="312" t="e">
        <f>SUM($H$18:$H165)</f>
        <v>#NAME?</v>
      </c>
    </row>
    <row r="166" spans="1:10" ht="12.75">
      <c r="A166" s="309" t="e">
        <f t="shared" si="24"/>
        <v>#NAME?</v>
      </c>
      <c r="B166" s="310" t="e">
        <f t="shared" si="18"/>
        <v>#NAME?</v>
      </c>
      <c r="C166" s="312" t="e">
        <f t="shared" si="25"/>
        <v>#NAME?</v>
      </c>
      <c r="D166" s="312" t="e">
        <f t="shared" si="19"/>
        <v>#NAME?</v>
      </c>
      <c r="E166" s="313" t="e">
        <f t="shared" si="20"/>
        <v>#NAME?</v>
      </c>
      <c r="F166" s="312" t="e">
        <f t="shared" si="21"/>
        <v>#NAME?</v>
      </c>
      <c r="G166" s="312" t="e">
        <f t="shared" si="22"/>
        <v>#NAME?</v>
      </c>
      <c r="H166" s="312" t="e">
        <f t="shared" si="26"/>
        <v>#NAME?</v>
      </c>
      <c r="I166" s="312" t="e">
        <f t="shared" si="23"/>
        <v>#NAME?</v>
      </c>
      <c r="J166" s="312" t="e">
        <f>SUM($H$18:$H166)</f>
        <v>#NAME?</v>
      </c>
    </row>
    <row r="167" spans="1:10" ht="12.75">
      <c r="A167" s="309" t="e">
        <f t="shared" si="24"/>
        <v>#NAME?</v>
      </c>
      <c r="B167" s="310" t="e">
        <f t="shared" si="18"/>
        <v>#NAME?</v>
      </c>
      <c r="C167" s="312" t="e">
        <f t="shared" si="25"/>
        <v>#NAME?</v>
      </c>
      <c r="D167" s="312" t="e">
        <f t="shared" si="19"/>
        <v>#NAME?</v>
      </c>
      <c r="E167" s="313" t="e">
        <f t="shared" si="20"/>
        <v>#NAME?</v>
      </c>
      <c r="F167" s="312" t="e">
        <f t="shared" si="21"/>
        <v>#NAME?</v>
      </c>
      <c r="G167" s="312" t="e">
        <f t="shared" si="22"/>
        <v>#NAME?</v>
      </c>
      <c r="H167" s="312" t="e">
        <f t="shared" si="26"/>
        <v>#NAME?</v>
      </c>
      <c r="I167" s="312" t="e">
        <f t="shared" si="23"/>
        <v>#NAME?</v>
      </c>
      <c r="J167" s="312" t="e">
        <f>SUM($H$18:$H167)</f>
        <v>#NAME?</v>
      </c>
    </row>
    <row r="168" spans="1:10" ht="12.75">
      <c r="A168" s="309" t="e">
        <f t="shared" si="24"/>
        <v>#NAME?</v>
      </c>
      <c r="B168" s="310" t="e">
        <f t="shared" si="18"/>
        <v>#NAME?</v>
      </c>
      <c r="C168" s="312" t="e">
        <f t="shared" si="25"/>
        <v>#NAME?</v>
      </c>
      <c r="D168" s="312" t="e">
        <f t="shared" si="19"/>
        <v>#NAME?</v>
      </c>
      <c r="E168" s="313" t="e">
        <f t="shared" si="20"/>
        <v>#NAME?</v>
      </c>
      <c r="F168" s="312" t="e">
        <f t="shared" si="21"/>
        <v>#NAME?</v>
      </c>
      <c r="G168" s="312" t="e">
        <f t="shared" si="22"/>
        <v>#NAME?</v>
      </c>
      <c r="H168" s="312" t="e">
        <f t="shared" si="26"/>
        <v>#NAME?</v>
      </c>
      <c r="I168" s="312" t="e">
        <f t="shared" si="23"/>
        <v>#NAME?</v>
      </c>
      <c r="J168" s="312" t="e">
        <f>SUM($H$18:$H168)</f>
        <v>#NAME?</v>
      </c>
    </row>
    <row r="169" spans="1:10" ht="12.75">
      <c r="A169" s="309" t="e">
        <f t="shared" si="24"/>
        <v>#NAME?</v>
      </c>
      <c r="B169" s="310" t="e">
        <f t="shared" si="18"/>
        <v>#NAME?</v>
      </c>
      <c r="C169" s="312" t="e">
        <f t="shared" si="25"/>
        <v>#NAME?</v>
      </c>
      <c r="D169" s="312" t="e">
        <f t="shared" si="19"/>
        <v>#NAME?</v>
      </c>
      <c r="E169" s="313" t="e">
        <f t="shared" si="20"/>
        <v>#NAME?</v>
      </c>
      <c r="F169" s="312" t="e">
        <f t="shared" si="21"/>
        <v>#NAME?</v>
      </c>
      <c r="G169" s="312" t="e">
        <f t="shared" si="22"/>
        <v>#NAME?</v>
      </c>
      <c r="H169" s="312" t="e">
        <f t="shared" si="26"/>
        <v>#NAME?</v>
      </c>
      <c r="I169" s="312" t="e">
        <f t="shared" si="23"/>
        <v>#NAME?</v>
      </c>
      <c r="J169" s="312" t="e">
        <f>SUM($H$18:$H169)</f>
        <v>#NAME?</v>
      </c>
    </row>
    <row r="170" spans="1:10" ht="12.75">
      <c r="A170" s="309" t="e">
        <f t="shared" si="24"/>
        <v>#NAME?</v>
      </c>
      <c r="B170" s="310" t="e">
        <f t="shared" si="18"/>
        <v>#NAME?</v>
      </c>
      <c r="C170" s="312" t="e">
        <f t="shared" si="25"/>
        <v>#NAME?</v>
      </c>
      <c r="D170" s="312" t="e">
        <f t="shared" si="19"/>
        <v>#NAME?</v>
      </c>
      <c r="E170" s="313" t="e">
        <f t="shared" si="20"/>
        <v>#NAME?</v>
      </c>
      <c r="F170" s="312" t="e">
        <f t="shared" si="21"/>
        <v>#NAME?</v>
      </c>
      <c r="G170" s="312" t="e">
        <f t="shared" si="22"/>
        <v>#NAME?</v>
      </c>
      <c r="H170" s="312" t="e">
        <f t="shared" si="26"/>
        <v>#NAME?</v>
      </c>
      <c r="I170" s="312" t="e">
        <f t="shared" si="23"/>
        <v>#NAME?</v>
      </c>
      <c r="J170" s="312" t="e">
        <f>SUM($H$18:$H170)</f>
        <v>#NAME?</v>
      </c>
    </row>
    <row r="171" spans="1:10" ht="12.75">
      <c r="A171" s="309" t="e">
        <f t="shared" si="24"/>
        <v>#NAME?</v>
      </c>
      <c r="B171" s="310" t="e">
        <f t="shared" si="18"/>
        <v>#NAME?</v>
      </c>
      <c r="C171" s="312" t="e">
        <f t="shared" si="25"/>
        <v>#NAME?</v>
      </c>
      <c r="D171" s="312" t="e">
        <f t="shared" si="19"/>
        <v>#NAME?</v>
      </c>
      <c r="E171" s="313" t="e">
        <f t="shared" si="20"/>
        <v>#NAME?</v>
      </c>
      <c r="F171" s="312" t="e">
        <f t="shared" si="21"/>
        <v>#NAME?</v>
      </c>
      <c r="G171" s="312" t="e">
        <f t="shared" si="22"/>
        <v>#NAME?</v>
      </c>
      <c r="H171" s="312" t="e">
        <f t="shared" si="26"/>
        <v>#NAME?</v>
      </c>
      <c r="I171" s="312" t="e">
        <f t="shared" si="23"/>
        <v>#NAME?</v>
      </c>
      <c r="J171" s="312" t="e">
        <f>SUM($H$18:$H171)</f>
        <v>#NAME?</v>
      </c>
    </row>
    <row r="172" spans="1:10" ht="12.75">
      <c r="A172" s="309" t="e">
        <f t="shared" si="24"/>
        <v>#NAME?</v>
      </c>
      <c r="B172" s="310" t="e">
        <f t="shared" si="18"/>
        <v>#NAME?</v>
      </c>
      <c r="C172" s="312" t="e">
        <f t="shared" si="25"/>
        <v>#NAME?</v>
      </c>
      <c r="D172" s="312" t="e">
        <f t="shared" si="19"/>
        <v>#NAME?</v>
      </c>
      <c r="E172" s="313" t="e">
        <f t="shared" si="20"/>
        <v>#NAME?</v>
      </c>
      <c r="F172" s="312" t="e">
        <f t="shared" si="21"/>
        <v>#NAME?</v>
      </c>
      <c r="G172" s="312" t="e">
        <f t="shared" si="22"/>
        <v>#NAME?</v>
      </c>
      <c r="H172" s="312" t="e">
        <f t="shared" si="26"/>
        <v>#NAME?</v>
      </c>
      <c r="I172" s="312" t="e">
        <f t="shared" si="23"/>
        <v>#NAME?</v>
      </c>
      <c r="J172" s="312" t="e">
        <f>SUM($H$18:$H172)</f>
        <v>#NAME?</v>
      </c>
    </row>
    <row r="173" spans="1:10" ht="12.75">
      <c r="A173" s="309" t="e">
        <f t="shared" si="24"/>
        <v>#NAME?</v>
      </c>
      <c r="B173" s="310" t="e">
        <f t="shared" si="18"/>
        <v>#NAME?</v>
      </c>
      <c r="C173" s="312" t="e">
        <f t="shared" si="25"/>
        <v>#NAME?</v>
      </c>
      <c r="D173" s="312" t="e">
        <f t="shared" si="19"/>
        <v>#NAME?</v>
      </c>
      <c r="E173" s="313" t="e">
        <f t="shared" si="20"/>
        <v>#NAME?</v>
      </c>
      <c r="F173" s="312" t="e">
        <f t="shared" si="21"/>
        <v>#NAME?</v>
      </c>
      <c r="G173" s="312" t="e">
        <f t="shared" si="22"/>
        <v>#NAME?</v>
      </c>
      <c r="H173" s="312" t="e">
        <f t="shared" si="26"/>
        <v>#NAME?</v>
      </c>
      <c r="I173" s="312" t="e">
        <f t="shared" si="23"/>
        <v>#NAME?</v>
      </c>
      <c r="J173" s="312" t="e">
        <f>SUM($H$18:$H173)</f>
        <v>#NAME?</v>
      </c>
    </row>
    <row r="174" spans="1:10" ht="12.75">
      <c r="A174" s="309" t="e">
        <f t="shared" si="24"/>
        <v>#NAME?</v>
      </c>
      <c r="B174" s="310" t="e">
        <f t="shared" si="18"/>
        <v>#NAME?</v>
      </c>
      <c r="C174" s="312" t="e">
        <f t="shared" si="25"/>
        <v>#NAME?</v>
      </c>
      <c r="D174" s="312" t="e">
        <f t="shared" si="19"/>
        <v>#NAME?</v>
      </c>
      <c r="E174" s="313" t="e">
        <f t="shared" si="20"/>
        <v>#NAME?</v>
      </c>
      <c r="F174" s="312" t="e">
        <f t="shared" si="21"/>
        <v>#NAME?</v>
      </c>
      <c r="G174" s="312" t="e">
        <f t="shared" si="22"/>
        <v>#NAME?</v>
      </c>
      <c r="H174" s="312" t="e">
        <f t="shared" si="26"/>
        <v>#NAME?</v>
      </c>
      <c r="I174" s="312" t="e">
        <f t="shared" si="23"/>
        <v>#NAME?</v>
      </c>
      <c r="J174" s="312" t="e">
        <f>SUM($H$18:$H174)</f>
        <v>#NAME?</v>
      </c>
    </row>
    <row r="175" spans="1:10" ht="12.75">
      <c r="A175" s="309" t="e">
        <f t="shared" si="24"/>
        <v>#NAME?</v>
      </c>
      <c r="B175" s="310" t="e">
        <f t="shared" si="18"/>
        <v>#NAME?</v>
      </c>
      <c r="C175" s="312" t="e">
        <f t="shared" si="25"/>
        <v>#NAME?</v>
      </c>
      <c r="D175" s="312" t="e">
        <f t="shared" si="19"/>
        <v>#NAME?</v>
      </c>
      <c r="E175" s="313" t="e">
        <f t="shared" si="20"/>
        <v>#NAME?</v>
      </c>
      <c r="F175" s="312" t="e">
        <f t="shared" si="21"/>
        <v>#NAME?</v>
      </c>
      <c r="G175" s="312" t="e">
        <f t="shared" si="22"/>
        <v>#NAME?</v>
      </c>
      <c r="H175" s="312" t="e">
        <f t="shared" si="26"/>
        <v>#NAME?</v>
      </c>
      <c r="I175" s="312" t="e">
        <f t="shared" si="23"/>
        <v>#NAME?</v>
      </c>
      <c r="J175" s="312" t="e">
        <f>SUM($H$18:$H175)</f>
        <v>#NAME?</v>
      </c>
    </row>
    <row r="176" spans="1:10" ht="12.75">
      <c r="A176" s="309" t="e">
        <f t="shared" si="24"/>
        <v>#NAME?</v>
      </c>
      <c r="B176" s="310" t="e">
        <f t="shared" si="18"/>
        <v>#NAME?</v>
      </c>
      <c r="C176" s="312" t="e">
        <f t="shared" si="25"/>
        <v>#NAME?</v>
      </c>
      <c r="D176" s="312" t="e">
        <f t="shared" si="19"/>
        <v>#NAME?</v>
      </c>
      <c r="E176" s="313" t="e">
        <f t="shared" si="20"/>
        <v>#NAME?</v>
      </c>
      <c r="F176" s="312" t="e">
        <f t="shared" si="21"/>
        <v>#NAME?</v>
      </c>
      <c r="G176" s="312" t="e">
        <f t="shared" si="22"/>
        <v>#NAME?</v>
      </c>
      <c r="H176" s="312" t="e">
        <f t="shared" si="26"/>
        <v>#NAME?</v>
      </c>
      <c r="I176" s="312" t="e">
        <f t="shared" si="23"/>
        <v>#NAME?</v>
      </c>
      <c r="J176" s="312" t="e">
        <f>SUM($H$18:$H176)</f>
        <v>#NAME?</v>
      </c>
    </row>
    <row r="177" spans="1:10" ht="12.75">
      <c r="A177" s="309" t="e">
        <f t="shared" si="24"/>
        <v>#NAME?</v>
      </c>
      <c r="B177" s="310" t="e">
        <f t="shared" si="18"/>
        <v>#NAME?</v>
      </c>
      <c r="C177" s="312" t="e">
        <f t="shared" si="25"/>
        <v>#NAME?</v>
      </c>
      <c r="D177" s="312" t="e">
        <f t="shared" si="19"/>
        <v>#NAME?</v>
      </c>
      <c r="E177" s="313" t="e">
        <f t="shared" si="20"/>
        <v>#NAME?</v>
      </c>
      <c r="F177" s="312" t="e">
        <f t="shared" si="21"/>
        <v>#NAME?</v>
      </c>
      <c r="G177" s="312" t="e">
        <f t="shared" si="22"/>
        <v>#NAME?</v>
      </c>
      <c r="H177" s="312" t="e">
        <f t="shared" si="26"/>
        <v>#NAME?</v>
      </c>
      <c r="I177" s="312" t="e">
        <f t="shared" si="23"/>
        <v>#NAME?</v>
      </c>
      <c r="J177" s="312" t="e">
        <f>SUM($H$18:$H177)</f>
        <v>#NAME?</v>
      </c>
    </row>
    <row r="178" spans="1:10" ht="12.75">
      <c r="A178" s="309" t="e">
        <f t="shared" si="24"/>
        <v>#NAME?</v>
      </c>
      <c r="B178" s="310" t="e">
        <f t="shared" si="18"/>
        <v>#NAME?</v>
      </c>
      <c r="C178" s="312" t="e">
        <f t="shared" si="25"/>
        <v>#NAME?</v>
      </c>
      <c r="D178" s="312" t="e">
        <f t="shared" si="19"/>
        <v>#NAME?</v>
      </c>
      <c r="E178" s="313" t="e">
        <f t="shared" si="20"/>
        <v>#NAME?</v>
      </c>
      <c r="F178" s="312" t="e">
        <f t="shared" si="21"/>
        <v>#NAME?</v>
      </c>
      <c r="G178" s="312" t="e">
        <f t="shared" si="22"/>
        <v>#NAME?</v>
      </c>
      <c r="H178" s="312" t="e">
        <f t="shared" si="26"/>
        <v>#NAME?</v>
      </c>
      <c r="I178" s="312" t="e">
        <f t="shared" si="23"/>
        <v>#NAME?</v>
      </c>
      <c r="J178" s="312" t="e">
        <f>SUM($H$18:$H178)</f>
        <v>#NAME?</v>
      </c>
    </row>
    <row r="179" spans="1:10" ht="12.75">
      <c r="A179" s="309" t="e">
        <f t="shared" si="24"/>
        <v>#NAME?</v>
      </c>
      <c r="B179" s="310" t="e">
        <f t="shared" si="18"/>
        <v>#NAME?</v>
      </c>
      <c r="C179" s="312" t="e">
        <f t="shared" si="25"/>
        <v>#NAME?</v>
      </c>
      <c r="D179" s="312" t="e">
        <f t="shared" si="19"/>
        <v>#NAME?</v>
      </c>
      <c r="E179" s="313" t="e">
        <f t="shared" si="20"/>
        <v>#NAME?</v>
      </c>
      <c r="F179" s="312" t="e">
        <f t="shared" si="21"/>
        <v>#NAME?</v>
      </c>
      <c r="G179" s="312" t="e">
        <f t="shared" si="22"/>
        <v>#NAME?</v>
      </c>
      <c r="H179" s="312" t="e">
        <f t="shared" si="26"/>
        <v>#NAME?</v>
      </c>
      <c r="I179" s="312" t="e">
        <f t="shared" si="23"/>
        <v>#NAME?</v>
      </c>
      <c r="J179" s="312" t="e">
        <f>SUM($H$18:$H179)</f>
        <v>#NAME?</v>
      </c>
    </row>
    <row r="180" spans="1:10" ht="12.75">
      <c r="A180" s="309" t="e">
        <f t="shared" si="24"/>
        <v>#NAME?</v>
      </c>
      <c r="B180" s="310" t="e">
        <f t="shared" si="18"/>
        <v>#NAME?</v>
      </c>
      <c r="C180" s="312" t="e">
        <f t="shared" si="25"/>
        <v>#NAME?</v>
      </c>
      <c r="D180" s="312" t="e">
        <f t="shared" si="19"/>
        <v>#NAME?</v>
      </c>
      <c r="E180" s="313" t="e">
        <f t="shared" si="20"/>
        <v>#NAME?</v>
      </c>
      <c r="F180" s="312" t="e">
        <f t="shared" si="21"/>
        <v>#NAME?</v>
      </c>
      <c r="G180" s="312" t="e">
        <f t="shared" si="22"/>
        <v>#NAME?</v>
      </c>
      <c r="H180" s="312" t="e">
        <f t="shared" si="26"/>
        <v>#NAME?</v>
      </c>
      <c r="I180" s="312" t="e">
        <f t="shared" si="23"/>
        <v>#NAME?</v>
      </c>
      <c r="J180" s="312" t="e">
        <f>SUM($H$18:$H180)</f>
        <v>#NAME?</v>
      </c>
    </row>
    <row r="181" spans="1:10" ht="12.75">
      <c r="A181" s="309" t="e">
        <f t="shared" si="24"/>
        <v>#NAME?</v>
      </c>
      <c r="B181" s="310" t="e">
        <f t="shared" si="18"/>
        <v>#NAME?</v>
      </c>
      <c r="C181" s="312" t="e">
        <f t="shared" si="25"/>
        <v>#NAME?</v>
      </c>
      <c r="D181" s="312" t="e">
        <f t="shared" si="19"/>
        <v>#NAME?</v>
      </c>
      <c r="E181" s="313" t="e">
        <f t="shared" si="20"/>
        <v>#NAME?</v>
      </c>
      <c r="F181" s="312" t="e">
        <f t="shared" si="21"/>
        <v>#NAME?</v>
      </c>
      <c r="G181" s="312" t="e">
        <f t="shared" si="22"/>
        <v>#NAME?</v>
      </c>
      <c r="H181" s="312" t="e">
        <f t="shared" si="26"/>
        <v>#NAME?</v>
      </c>
      <c r="I181" s="312" t="e">
        <f t="shared" si="23"/>
        <v>#NAME?</v>
      </c>
      <c r="J181" s="312" t="e">
        <f>SUM($H$18:$H181)</f>
        <v>#NAME?</v>
      </c>
    </row>
    <row r="182" spans="1:10" ht="12.75">
      <c r="A182" s="309" t="e">
        <f t="shared" si="24"/>
        <v>#NAME?</v>
      </c>
      <c r="B182" s="310" t="e">
        <f t="shared" si="18"/>
        <v>#NAME?</v>
      </c>
      <c r="C182" s="312" t="e">
        <f t="shared" si="25"/>
        <v>#NAME?</v>
      </c>
      <c r="D182" s="312" t="e">
        <f t="shared" si="19"/>
        <v>#NAME?</v>
      </c>
      <c r="E182" s="313" t="e">
        <f t="shared" si="20"/>
        <v>#NAME?</v>
      </c>
      <c r="F182" s="312" t="e">
        <f t="shared" si="21"/>
        <v>#NAME?</v>
      </c>
      <c r="G182" s="312" t="e">
        <f t="shared" si="22"/>
        <v>#NAME?</v>
      </c>
      <c r="H182" s="312" t="e">
        <f t="shared" si="26"/>
        <v>#NAME?</v>
      </c>
      <c r="I182" s="312" t="e">
        <f t="shared" si="23"/>
        <v>#NAME?</v>
      </c>
      <c r="J182" s="312" t="e">
        <f>SUM($H$18:$H182)</f>
        <v>#NAME?</v>
      </c>
    </row>
    <row r="183" spans="1:10" ht="12.75">
      <c r="A183" s="309" t="e">
        <f t="shared" si="24"/>
        <v>#NAME?</v>
      </c>
      <c r="B183" s="310" t="e">
        <f t="shared" si="18"/>
        <v>#NAME?</v>
      </c>
      <c r="C183" s="312" t="e">
        <f t="shared" si="25"/>
        <v>#NAME?</v>
      </c>
      <c r="D183" s="312" t="e">
        <f t="shared" si="19"/>
        <v>#NAME?</v>
      </c>
      <c r="E183" s="313" t="e">
        <f t="shared" si="20"/>
        <v>#NAME?</v>
      </c>
      <c r="F183" s="312" t="e">
        <f t="shared" si="21"/>
        <v>#NAME?</v>
      </c>
      <c r="G183" s="312" t="e">
        <f t="shared" si="22"/>
        <v>#NAME?</v>
      </c>
      <c r="H183" s="312" t="e">
        <f t="shared" si="26"/>
        <v>#NAME?</v>
      </c>
      <c r="I183" s="312" t="e">
        <f t="shared" si="23"/>
        <v>#NAME?</v>
      </c>
      <c r="J183" s="312" t="e">
        <f>SUM($H$18:$H183)</f>
        <v>#NAME?</v>
      </c>
    </row>
    <row r="184" spans="1:10" ht="12.75">
      <c r="A184" s="309" t="e">
        <f t="shared" si="24"/>
        <v>#NAME?</v>
      </c>
      <c r="B184" s="310" t="e">
        <f t="shared" si="18"/>
        <v>#NAME?</v>
      </c>
      <c r="C184" s="312" t="e">
        <f t="shared" si="25"/>
        <v>#NAME?</v>
      </c>
      <c r="D184" s="312" t="e">
        <f t="shared" si="19"/>
        <v>#NAME?</v>
      </c>
      <c r="E184" s="313" t="e">
        <f t="shared" si="20"/>
        <v>#NAME?</v>
      </c>
      <c r="F184" s="312" t="e">
        <f t="shared" si="21"/>
        <v>#NAME?</v>
      </c>
      <c r="G184" s="312" t="e">
        <f t="shared" si="22"/>
        <v>#NAME?</v>
      </c>
      <c r="H184" s="312" t="e">
        <f t="shared" si="26"/>
        <v>#NAME?</v>
      </c>
      <c r="I184" s="312" t="e">
        <f t="shared" si="23"/>
        <v>#NAME?</v>
      </c>
      <c r="J184" s="312" t="e">
        <f>SUM($H$18:$H184)</f>
        <v>#NAME?</v>
      </c>
    </row>
    <row r="185" spans="1:10" ht="12.75">
      <c r="A185" s="309" t="e">
        <f t="shared" si="24"/>
        <v>#NAME?</v>
      </c>
      <c r="B185" s="310" t="e">
        <f t="shared" si="18"/>
        <v>#NAME?</v>
      </c>
      <c r="C185" s="312" t="e">
        <f t="shared" si="25"/>
        <v>#NAME?</v>
      </c>
      <c r="D185" s="312" t="e">
        <f t="shared" si="19"/>
        <v>#NAME?</v>
      </c>
      <c r="E185" s="313" t="e">
        <f t="shared" si="20"/>
        <v>#NAME?</v>
      </c>
      <c r="F185" s="312" t="e">
        <f t="shared" si="21"/>
        <v>#NAME?</v>
      </c>
      <c r="G185" s="312" t="e">
        <f t="shared" si="22"/>
        <v>#NAME?</v>
      </c>
      <c r="H185" s="312" t="e">
        <f t="shared" si="26"/>
        <v>#NAME?</v>
      </c>
      <c r="I185" s="312" t="e">
        <f t="shared" si="23"/>
        <v>#NAME?</v>
      </c>
      <c r="J185" s="312" t="e">
        <f>SUM($H$18:$H185)</f>
        <v>#NAME?</v>
      </c>
    </row>
    <row r="186" spans="1:10" ht="12.75">
      <c r="A186" s="309" t="e">
        <f t="shared" si="24"/>
        <v>#NAME?</v>
      </c>
      <c r="B186" s="310" t="e">
        <f t="shared" si="18"/>
        <v>#NAME?</v>
      </c>
      <c r="C186" s="312" t="e">
        <f t="shared" si="25"/>
        <v>#NAME?</v>
      </c>
      <c r="D186" s="312" t="e">
        <f t="shared" si="19"/>
        <v>#NAME?</v>
      </c>
      <c r="E186" s="313" t="e">
        <f t="shared" si="20"/>
        <v>#NAME?</v>
      </c>
      <c r="F186" s="312" t="e">
        <f t="shared" si="21"/>
        <v>#NAME?</v>
      </c>
      <c r="G186" s="312" t="e">
        <f t="shared" si="22"/>
        <v>#NAME?</v>
      </c>
      <c r="H186" s="312" t="e">
        <f t="shared" si="26"/>
        <v>#NAME?</v>
      </c>
      <c r="I186" s="312" t="e">
        <f t="shared" si="23"/>
        <v>#NAME?</v>
      </c>
      <c r="J186" s="312" t="e">
        <f>SUM($H$18:$H186)</f>
        <v>#NAME?</v>
      </c>
    </row>
    <row r="187" spans="1:10" ht="12.75">
      <c r="A187" s="309" t="e">
        <f t="shared" si="24"/>
        <v>#NAME?</v>
      </c>
      <c r="B187" s="310" t="e">
        <f t="shared" si="18"/>
        <v>#NAME?</v>
      </c>
      <c r="C187" s="312" t="e">
        <f t="shared" si="25"/>
        <v>#NAME?</v>
      </c>
      <c r="D187" s="312" t="e">
        <f t="shared" si="19"/>
        <v>#NAME?</v>
      </c>
      <c r="E187" s="313" t="e">
        <f t="shared" si="20"/>
        <v>#NAME?</v>
      </c>
      <c r="F187" s="312" t="e">
        <f t="shared" si="21"/>
        <v>#NAME?</v>
      </c>
      <c r="G187" s="312" t="e">
        <f t="shared" si="22"/>
        <v>#NAME?</v>
      </c>
      <c r="H187" s="312" t="e">
        <f t="shared" si="26"/>
        <v>#NAME?</v>
      </c>
      <c r="I187" s="312" t="e">
        <f t="shared" si="23"/>
        <v>#NAME?</v>
      </c>
      <c r="J187" s="312" t="e">
        <f>SUM($H$18:$H187)</f>
        <v>#NAME?</v>
      </c>
    </row>
    <row r="188" spans="1:10" ht="12.75">
      <c r="A188" s="309" t="e">
        <f t="shared" si="24"/>
        <v>#NAME?</v>
      </c>
      <c r="B188" s="310" t="e">
        <f t="shared" si="18"/>
        <v>#NAME?</v>
      </c>
      <c r="C188" s="312" t="e">
        <f t="shared" si="25"/>
        <v>#NAME?</v>
      </c>
      <c r="D188" s="312" t="e">
        <f t="shared" si="19"/>
        <v>#NAME?</v>
      </c>
      <c r="E188" s="313" t="e">
        <f t="shared" si="20"/>
        <v>#NAME?</v>
      </c>
      <c r="F188" s="312" t="e">
        <f t="shared" si="21"/>
        <v>#NAME?</v>
      </c>
      <c r="G188" s="312" t="e">
        <f t="shared" si="22"/>
        <v>#NAME?</v>
      </c>
      <c r="H188" s="312" t="e">
        <f t="shared" si="26"/>
        <v>#NAME?</v>
      </c>
      <c r="I188" s="312" t="e">
        <f t="shared" si="23"/>
        <v>#NAME?</v>
      </c>
      <c r="J188" s="312" t="e">
        <f>SUM($H$18:$H188)</f>
        <v>#NAME?</v>
      </c>
    </row>
    <row r="189" spans="1:10" ht="12.75">
      <c r="A189" s="309" t="e">
        <f t="shared" si="24"/>
        <v>#NAME?</v>
      </c>
      <c r="B189" s="310" t="e">
        <f t="shared" si="18"/>
        <v>#NAME?</v>
      </c>
      <c r="C189" s="312" t="e">
        <f t="shared" si="25"/>
        <v>#NAME?</v>
      </c>
      <c r="D189" s="312" t="e">
        <f t="shared" si="19"/>
        <v>#NAME?</v>
      </c>
      <c r="E189" s="313" t="e">
        <f t="shared" si="20"/>
        <v>#NAME?</v>
      </c>
      <c r="F189" s="312" t="e">
        <f t="shared" si="21"/>
        <v>#NAME?</v>
      </c>
      <c r="G189" s="312" t="e">
        <f t="shared" si="22"/>
        <v>#NAME?</v>
      </c>
      <c r="H189" s="312" t="e">
        <f t="shared" si="26"/>
        <v>#NAME?</v>
      </c>
      <c r="I189" s="312" t="e">
        <f t="shared" si="23"/>
        <v>#NAME?</v>
      </c>
      <c r="J189" s="312" t="e">
        <f>SUM($H$18:$H189)</f>
        <v>#NAME?</v>
      </c>
    </row>
    <row r="190" spans="1:10" ht="12.75">
      <c r="A190" s="309" t="e">
        <f t="shared" si="24"/>
        <v>#NAME?</v>
      </c>
      <c r="B190" s="310" t="e">
        <f t="shared" si="18"/>
        <v>#NAME?</v>
      </c>
      <c r="C190" s="312" t="e">
        <f t="shared" si="25"/>
        <v>#NAME?</v>
      </c>
      <c r="D190" s="312" t="e">
        <f t="shared" si="19"/>
        <v>#NAME?</v>
      </c>
      <c r="E190" s="313" t="e">
        <f t="shared" si="20"/>
        <v>#NAME?</v>
      </c>
      <c r="F190" s="312" t="e">
        <f t="shared" si="21"/>
        <v>#NAME?</v>
      </c>
      <c r="G190" s="312" t="e">
        <f t="shared" si="22"/>
        <v>#NAME?</v>
      </c>
      <c r="H190" s="312" t="e">
        <f t="shared" si="26"/>
        <v>#NAME?</v>
      </c>
      <c r="I190" s="312" t="e">
        <f t="shared" si="23"/>
        <v>#NAME?</v>
      </c>
      <c r="J190" s="312" t="e">
        <f>SUM($H$18:$H190)</f>
        <v>#NAME?</v>
      </c>
    </row>
    <row r="191" spans="1:10" ht="12.75">
      <c r="A191" s="309" t="e">
        <f t="shared" si="24"/>
        <v>#NAME?</v>
      </c>
      <c r="B191" s="310" t="e">
        <f t="shared" si="18"/>
        <v>#NAME?</v>
      </c>
      <c r="C191" s="312" t="e">
        <f t="shared" si="25"/>
        <v>#NAME?</v>
      </c>
      <c r="D191" s="312" t="e">
        <f t="shared" si="19"/>
        <v>#NAME?</v>
      </c>
      <c r="E191" s="313" t="e">
        <f t="shared" si="20"/>
        <v>#NAME?</v>
      </c>
      <c r="F191" s="312" t="e">
        <f t="shared" si="21"/>
        <v>#NAME?</v>
      </c>
      <c r="G191" s="312" t="e">
        <f t="shared" si="22"/>
        <v>#NAME?</v>
      </c>
      <c r="H191" s="312" t="e">
        <f t="shared" si="26"/>
        <v>#NAME?</v>
      </c>
      <c r="I191" s="312" t="e">
        <f t="shared" si="23"/>
        <v>#NAME?</v>
      </c>
      <c r="J191" s="312" t="e">
        <f>SUM($H$18:$H191)</f>
        <v>#NAME?</v>
      </c>
    </row>
    <row r="192" spans="1:10" ht="12.75">
      <c r="A192" s="309" t="e">
        <f t="shared" si="24"/>
        <v>#NAME?</v>
      </c>
      <c r="B192" s="310" t="e">
        <f t="shared" si="18"/>
        <v>#NAME?</v>
      </c>
      <c r="C192" s="312" t="e">
        <f t="shared" si="25"/>
        <v>#NAME?</v>
      </c>
      <c r="D192" s="312" t="e">
        <f t="shared" si="19"/>
        <v>#NAME?</v>
      </c>
      <c r="E192" s="313" t="e">
        <f t="shared" si="20"/>
        <v>#NAME?</v>
      </c>
      <c r="F192" s="312" t="e">
        <f t="shared" si="21"/>
        <v>#NAME?</v>
      </c>
      <c r="G192" s="312" t="e">
        <f t="shared" si="22"/>
        <v>#NAME?</v>
      </c>
      <c r="H192" s="312" t="e">
        <f t="shared" si="26"/>
        <v>#NAME?</v>
      </c>
      <c r="I192" s="312" t="e">
        <f t="shared" si="23"/>
        <v>#NAME?</v>
      </c>
      <c r="J192" s="312" t="e">
        <f>SUM($H$18:$H192)</f>
        <v>#NAME?</v>
      </c>
    </row>
    <row r="193" spans="1:10" ht="12.75">
      <c r="A193" s="309" t="e">
        <f t="shared" si="24"/>
        <v>#NAME?</v>
      </c>
      <c r="B193" s="310" t="e">
        <f t="shared" si="18"/>
        <v>#NAME?</v>
      </c>
      <c r="C193" s="312" t="e">
        <f t="shared" si="25"/>
        <v>#NAME?</v>
      </c>
      <c r="D193" s="312" t="e">
        <f t="shared" si="19"/>
        <v>#NAME?</v>
      </c>
      <c r="E193" s="313" t="e">
        <f t="shared" si="20"/>
        <v>#NAME?</v>
      </c>
      <c r="F193" s="312" t="e">
        <f t="shared" si="21"/>
        <v>#NAME?</v>
      </c>
      <c r="G193" s="312" t="e">
        <f t="shared" si="22"/>
        <v>#NAME?</v>
      </c>
      <c r="H193" s="312" t="e">
        <f t="shared" si="26"/>
        <v>#NAME?</v>
      </c>
      <c r="I193" s="312" t="e">
        <f t="shared" si="23"/>
        <v>#NAME?</v>
      </c>
      <c r="J193" s="312" t="e">
        <f>SUM($H$18:$H193)</f>
        <v>#NAME?</v>
      </c>
    </row>
    <row r="194" spans="1:10" ht="12.75">
      <c r="A194" s="309" t="e">
        <f t="shared" si="24"/>
        <v>#NAME?</v>
      </c>
      <c r="B194" s="310" t="e">
        <f t="shared" si="18"/>
        <v>#NAME?</v>
      </c>
      <c r="C194" s="312" t="e">
        <f t="shared" si="25"/>
        <v>#NAME?</v>
      </c>
      <c r="D194" s="312" t="e">
        <f t="shared" si="19"/>
        <v>#NAME?</v>
      </c>
      <c r="E194" s="313" t="e">
        <f t="shared" si="20"/>
        <v>#NAME?</v>
      </c>
      <c r="F194" s="312" t="e">
        <f t="shared" si="21"/>
        <v>#NAME?</v>
      </c>
      <c r="G194" s="312" t="e">
        <f t="shared" si="22"/>
        <v>#NAME?</v>
      </c>
      <c r="H194" s="312" t="e">
        <f t="shared" si="26"/>
        <v>#NAME?</v>
      </c>
      <c r="I194" s="312" t="e">
        <f t="shared" si="23"/>
        <v>#NAME?</v>
      </c>
      <c r="J194" s="312" t="e">
        <f>SUM($H$18:$H194)</f>
        <v>#NAME?</v>
      </c>
    </row>
    <row r="195" spans="1:10" ht="12.75">
      <c r="A195" s="309" t="e">
        <f t="shared" si="24"/>
        <v>#NAME?</v>
      </c>
      <c r="B195" s="310" t="e">
        <f t="shared" si="18"/>
        <v>#NAME?</v>
      </c>
      <c r="C195" s="312" t="e">
        <f t="shared" si="25"/>
        <v>#NAME?</v>
      </c>
      <c r="D195" s="312" t="e">
        <f t="shared" si="19"/>
        <v>#NAME?</v>
      </c>
      <c r="E195" s="313" t="e">
        <f t="shared" si="20"/>
        <v>#NAME?</v>
      </c>
      <c r="F195" s="312" t="e">
        <f t="shared" si="21"/>
        <v>#NAME?</v>
      </c>
      <c r="G195" s="312" t="e">
        <f t="shared" si="22"/>
        <v>#NAME?</v>
      </c>
      <c r="H195" s="312" t="e">
        <f t="shared" si="26"/>
        <v>#NAME?</v>
      </c>
      <c r="I195" s="312" t="e">
        <f t="shared" si="23"/>
        <v>#NAME?</v>
      </c>
      <c r="J195" s="312" t="e">
        <f>SUM($H$18:$H195)</f>
        <v>#NAME?</v>
      </c>
    </row>
    <row r="196" spans="1:10" ht="12.75">
      <c r="A196" s="309" t="e">
        <f t="shared" si="24"/>
        <v>#NAME?</v>
      </c>
      <c r="B196" s="310" t="e">
        <f t="shared" si="18"/>
        <v>#NAME?</v>
      </c>
      <c r="C196" s="312" t="e">
        <f t="shared" si="25"/>
        <v>#NAME?</v>
      </c>
      <c r="D196" s="312" t="e">
        <f t="shared" si="19"/>
        <v>#NAME?</v>
      </c>
      <c r="E196" s="313" t="e">
        <f t="shared" si="20"/>
        <v>#NAME?</v>
      </c>
      <c r="F196" s="312" t="e">
        <f t="shared" si="21"/>
        <v>#NAME?</v>
      </c>
      <c r="G196" s="312" t="e">
        <f t="shared" si="22"/>
        <v>#NAME?</v>
      </c>
      <c r="H196" s="312" t="e">
        <f t="shared" si="26"/>
        <v>#NAME?</v>
      </c>
      <c r="I196" s="312" t="e">
        <f t="shared" si="23"/>
        <v>#NAME?</v>
      </c>
      <c r="J196" s="312" t="e">
        <f>SUM($H$18:$H196)</f>
        <v>#NAME?</v>
      </c>
    </row>
    <row r="197" spans="1:10" ht="12.75">
      <c r="A197" s="309" t="e">
        <f t="shared" si="24"/>
        <v>#NAME?</v>
      </c>
      <c r="B197" s="310" t="e">
        <f t="shared" si="18"/>
        <v>#NAME?</v>
      </c>
      <c r="C197" s="312" t="e">
        <f t="shared" si="25"/>
        <v>#NAME?</v>
      </c>
      <c r="D197" s="312" t="e">
        <f t="shared" si="19"/>
        <v>#NAME?</v>
      </c>
      <c r="E197" s="313" t="e">
        <f t="shared" si="20"/>
        <v>#NAME?</v>
      </c>
      <c r="F197" s="312" t="e">
        <f t="shared" si="21"/>
        <v>#NAME?</v>
      </c>
      <c r="G197" s="312" t="e">
        <f t="shared" si="22"/>
        <v>#NAME?</v>
      </c>
      <c r="H197" s="312" t="e">
        <f t="shared" si="26"/>
        <v>#NAME?</v>
      </c>
      <c r="I197" s="312" t="e">
        <f t="shared" si="23"/>
        <v>#NAME?</v>
      </c>
      <c r="J197" s="312" t="e">
        <f>SUM($H$18:$H197)</f>
        <v>#NAME?</v>
      </c>
    </row>
    <row r="198" spans="1:10" ht="12.75">
      <c r="A198" s="309" t="e">
        <f t="shared" si="24"/>
        <v>#NAME?</v>
      </c>
      <c r="B198" s="310" t="e">
        <f t="shared" si="18"/>
        <v>#NAME?</v>
      </c>
      <c r="C198" s="312" t="e">
        <f t="shared" si="25"/>
        <v>#NAME?</v>
      </c>
      <c r="D198" s="312" t="e">
        <f t="shared" si="19"/>
        <v>#NAME?</v>
      </c>
      <c r="E198" s="313" t="e">
        <f t="shared" si="20"/>
        <v>#NAME?</v>
      </c>
      <c r="F198" s="312" t="e">
        <f t="shared" si="21"/>
        <v>#NAME?</v>
      </c>
      <c r="G198" s="312" t="e">
        <f t="shared" si="22"/>
        <v>#NAME?</v>
      </c>
      <c r="H198" s="312" t="e">
        <f t="shared" si="26"/>
        <v>#NAME?</v>
      </c>
      <c r="I198" s="312" t="e">
        <f t="shared" si="23"/>
        <v>#NAME?</v>
      </c>
      <c r="J198" s="312" t="e">
        <f>SUM($H$18:$H198)</f>
        <v>#NAME?</v>
      </c>
    </row>
    <row r="199" spans="1:10" ht="12.75">
      <c r="A199" s="309" t="e">
        <f t="shared" si="24"/>
        <v>#NAME?</v>
      </c>
      <c r="B199" s="310" t="e">
        <f t="shared" si="18"/>
        <v>#NAME?</v>
      </c>
      <c r="C199" s="312" t="e">
        <f t="shared" si="25"/>
        <v>#NAME?</v>
      </c>
      <c r="D199" s="312" t="e">
        <f t="shared" si="19"/>
        <v>#NAME?</v>
      </c>
      <c r="E199" s="313" t="e">
        <f t="shared" si="20"/>
        <v>#NAME?</v>
      </c>
      <c r="F199" s="312" t="e">
        <f t="shared" si="21"/>
        <v>#NAME?</v>
      </c>
      <c r="G199" s="312" t="e">
        <f t="shared" si="22"/>
        <v>#NAME?</v>
      </c>
      <c r="H199" s="312" t="e">
        <f t="shared" si="26"/>
        <v>#NAME?</v>
      </c>
      <c r="I199" s="312" t="e">
        <f t="shared" si="23"/>
        <v>#NAME?</v>
      </c>
      <c r="J199" s="312" t="e">
        <f>SUM($H$18:$H199)</f>
        <v>#NAME?</v>
      </c>
    </row>
    <row r="200" spans="1:10" ht="12.75">
      <c r="A200" s="309" t="e">
        <f t="shared" si="24"/>
        <v>#NAME?</v>
      </c>
      <c r="B200" s="310" t="e">
        <f t="shared" si="18"/>
        <v>#NAME?</v>
      </c>
      <c r="C200" s="312" t="e">
        <f t="shared" si="25"/>
        <v>#NAME?</v>
      </c>
      <c r="D200" s="312" t="e">
        <f t="shared" si="19"/>
        <v>#NAME?</v>
      </c>
      <c r="E200" s="313" t="e">
        <f t="shared" si="20"/>
        <v>#NAME?</v>
      </c>
      <c r="F200" s="312" t="e">
        <f t="shared" si="21"/>
        <v>#NAME?</v>
      </c>
      <c r="G200" s="312" t="e">
        <f t="shared" si="22"/>
        <v>#NAME?</v>
      </c>
      <c r="H200" s="312" t="e">
        <f t="shared" si="26"/>
        <v>#NAME?</v>
      </c>
      <c r="I200" s="312" t="e">
        <f t="shared" si="23"/>
        <v>#NAME?</v>
      </c>
      <c r="J200" s="312" t="e">
        <f>SUM($H$18:$H200)</f>
        <v>#NAME?</v>
      </c>
    </row>
    <row r="201" spans="1:10" ht="12.75">
      <c r="A201" s="309" t="e">
        <f t="shared" si="24"/>
        <v>#NAME?</v>
      </c>
      <c r="B201" s="310" t="e">
        <f t="shared" si="18"/>
        <v>#NAME?</v>
      </c>
      <c r="C201" s="312" t="e">
        <f t="shared" si="25"/>
        <v>#NAME?</v>
      </c>
      <c r="D201" s="312" t="e">
        <f t="shared" si="19"/>
        <v>#NAME?</v>
      </c>
      <c r="E201" s="313" t="e">
        <f t="shared" si="20"/>
        <v>#NAME?</v>
      </c>
      <c r="F201" s="312" t="e">
        <f t="shared" si="21"/>
        <v>#NAME?</v>
      </c>
      <c r="G201" s="312" t="e">
        <f t="shared" si="22"/>
        <v>#NAME?</v>
      </c>
      <c r="H201" s="312" t="e">
        <f t="shared" si="26"/>
        <v>#NAME?</v>
      </c>
      <c r="I201" s="312" t="e">
        <f t="shared" si="23"/>
        <v>#NAME?</v>
      </c>
      <c r="J201" s="312" t="e">
        <f>SUM($H$18:$H201)</f>
        <v>#NAME?</v>
      </c>
    </row>
    <row r="202" spans="1:10" ht="12.75">
      <c r="A202" s="309" t="e">
        <f t="shared" si="24"/>
        <v>#NAME?</v>
      </c>
      <c r="B202" s="310" t="e">
        <f t="shared" si="18"/>
        <v>#NAME?</v>
      </c>
      <c r="C202" s="312" t="e">
        <f t="shared" si="25"/>
        <v>#NAME?</v>
      </c>
      <c r="D202" s="312" t="e">
        <f t="shared" si="19"/>
        <v>#NAME?</v>
      </c>
      <c r="E202" s="313" t="e">
        <f t="shared" si="20"/>
        <v>#NAME?</v>
      </c>
      <c r="F202" s="312" t="e">
        <f t="shared" si="21"/>
        <v>#NAME?</v>
      </c>
      <c r="G202" s="312" t="e">
        <f t="shared" si="22"/>
        <v>#NAME?</v>
      </c>
      <c r="H202" s="312" t="e">
        <f t="shared" si="26"/>
        <v>#NAME?</v>
      </c>
      <c r="I202" s="312" t="e">
        <f t="shared" si="23"/>
        <v>#NAME?</v>
      </c>
      <c r="J202" s="312" t="e">
        <f>SUM($H$18:$H202)</f>
        <v>#NAME?</v>
      </c>
    </row>
    <row r="203" spans="1:10" ht="12.75">
      <c r="A203" s="309" t="e">
        <f t="shared" si="24"/>
        <v>#NAME?</v>
      </c>
      <c r="B203" s="310" t="e">
        <f t="shared" si="18"/>
        <v>#NAME?</v>
      </c>
      <c r="C203" s="312" t="e">
        <f t="shared" si="25"/>
        <v>#NAME?</v>
      </c>
      <c r="D203" s="312" t="e">
        <f t="shared" si="19"/>
        <v>#NAME?</v>
      </c>
      <c r="E203" s="313" t="e">
        <f t="shared" si="20"/>
        <v>#NAME?</v>
      </c>
      <c r="F203" s="312" t="e">
        <f t="shared" si="21"/>
        <v>#NAME?</v>
      </c>
      <c r="G203" s="312" t="e">
        <f t="shared" si="22"/>
        <v>#NAME?</v>
      </c>
      <c r="H203" s="312" t="e">
        <f t="shared" si="26"/>
        <v>#NAME?</v>
      </c>
      <c r="I203" s="312" t="e">
        <f t="shared" si="23"/>
        <v>#NAME?</v>
      </c>
      <c r="J203" s="312" t="e">
        <f>SUM($H$18:$H203)</f>
        <v>#NAME?</v>
      </c>
    </row>
    <row r="204" spans="1:10" ht="12.75">
      <c r="A204" s="309" t="e">
        <f t="shared" si="24"/>
        <v>#NAME?</v>
      </c>
      <c r="B204" s="310" t="e">
        <f t="shared" si="18"/>
        <v>#NAME?</v>
      </c>
      <c r="C204" s="312" t="e">
        <f t="shared" si="25"/>
        <v>#NAME?</v>
      </c>
      <c r="D204" s="312" t="e">
        <f t="shared" si="19"/>
        <v>#NAME?</v>
      </c>
      <c r="E204" s="313" t="e">
        <f t="shared" si="20"/>
        <v>#NAME?</v>
      </c>
      <c r="F204" s="312" t="e">
        <f t="shared" si="21"/>
        <v>#NAME?</v>
      </c>
      <c r="G204" s="312" t="e">
        <f t="shared" si="22"/>
        <v>#NAME?</v>
      </c>
      <c r="H204" s="312" t="e">
        <f t="shared" si="26"/>
        <v>#NAME?</v>
      </c>
      <c r="I204" s="312" t="e">
        <f t="shared" si="23"/>
        <v>#NAME?</v>
      </c>
      <c r="J204" s="312" t="e">
        <f>SUM($H$18:$H204)</f>
        <v>#NAME?</v>
      </c>
    </row>
    <row r="205" spans="1:10" ht="12.75">
      <c r="A205" s="309" t="e">
        <f t="shared" si="24"/>
        <v>#NAME?</v>
      </c>
      <c r="B205" s="310" t="e">
        <f t="shared" si="18"/>
        <v>#NAME?</v>
      </c>
      <c r="C205" s="312" t="e">
        <f t="shared" si="25"/>
        <v>#NAME?</v>
      </c>
      <c r="D205" s="312" t="e">
        <f t="shared" si="19"/>
        <v>#NAME?</v>
      </c>
      <c r="E205" s="313" t="e">
        <f t="shared" si="20"/>
        <v>#NAME?</v>
      </c>
      <c r="F205" s="312" t="e">
        <f t="shared" si="21"/>
        <v>#NAME?</v>
      </c>
      <c r="G205" s="312" t="e">
        <f t="shared" si="22"/>
        <v>#NAME?</v>
      </c>
      <c r="H205" s="312" t="e">
        <f t="shared" si="26"/>
        <v>#NAME?</v>
      </c>
      <c r="I205" s="312" t="e">
        <f t="shared" si="23"/>
        <v>#NAME?</v>
      </c>
      <c r="J205" s="312" t="e">
        <f>SUM($H$18:$H205)</f>
        <v>#NAME?</v>
      </c>
    </row>
    <row r="206" spans="1:10" ht="12.75">
      <c r="A206" s="309" t="e">
        <f t="shared" si="24"/>
        <v>#NAME?</v>
      </c>
      <c r="B206" s="310" t="e">
        <f t="shared" si="18"/>
        <v>#NAME?</v>
      </c>
      <c r="C206" s="312" t="e">
        <f t="shared" si="25"/>
        <v>#NAME?</v>
      </c>
      <c r="D206" s="312" t="e">
        <f t="shared" si="19"/>
        <v>#NAME?</v>
      </c>
      <c r="E206" s="313" t="e">
        <f t="shared" si="20"/>
        <v>#NAME?</v>
      </c>
      <c r="F206" s="312" t="e">
        <f t="shared" si="21"/>
        <v>#NAME?</v>
      </c>
      <c r="G206" s="312" t="e">
        <f t="shared" si="22"/>
        <v>#NAME?</v>
      </c>
      <c r="H206" s="312" t="e">
        <f t="shared" si="26"/>
        <v>#NAME?</v>
      </c>
      <c r="I206" s="312" t="e">
        <f t="shared" si="23"/>
        <v>#NAME?</v>
      </c>
      <c r="J206" s="312" t="e">
        <f>SUM($H$18:$H206)</f>
        <v>#NAME?</v>
      </c>
    </row>
    <row r="207" spans="1:10" ht="12.75">
      <c r="A207" s="309" t="e">
        <f t="shared" si="24"/>
        <v>#NAME?</v>
      </c>
      <c r="B207" s="310" t="e">
        <f t="shared" si="18"/>
        <v>#NAME?</v>
      </c>
      <c r="C207" s="312" t="e">
        <f t="shared" si="25"/>
        <v>#NAME?</v>
      </c>
      <c r="D207" s="312" t="e">
        <f t="shared" si="19"/>
        <v>#NAME?</v>
      </c>
      <c r="E207" s="313" t="e">
        <f t="shared" si="20"/>
        <v>#NAME?</v>
      </c>
      <c r="F207" s="312" t="e">
        <f t="shared" si="21"/>
        <v>#NAME?</v>
      </c>
      <c r="G207" s="312" t="e">
        <f t="shared" si="22"/>
        <v>#NAME?</v>
      </c>
      <c r="H207" s="312" t="e">
        <f t="shared" si="26"/>
        <v>#NAME?</v>
      </c>
      <c r="I207" s="312" t="e">
        <f t="shared" si="23"/>
        <v>#NAME?</v>
      </c>
      <c r="J207" s="312" t="e">
        <f>SUM($H$18:$H207)</f>
        <v>#NAME?</v>
      </c>
    </row>
    <row r="208" spans="1:10" ht="12.75">
      <c r="A208" s="309" t="e">
        <f t="shared" si="24"/>
        <v>#NAME?</v>
      </c>
      <c r="B208" s="310" t="e">
        <f t="shared" si="18"/>
        <v>#NAME?</v>
      </c>
      <c r="C208" s="312" t="e">
        <f t="shared" si="25"/>
        <v>#NAME?</v>
      </c>
      <c r="D208" s="312" t="e">
        <f t="shared" si="19"/>
        <v>#NAME?</v>
      </c>
      <c r="E208" s="313" t="e">
        <f t="shared" si="20"/>
        <v>#NAME?</v>
      </c>
      <c r="F208" s="312" t="e">
        <f t="shared" si="21"/>
        <v>#NAME?</v>
      </c>
      <c r="G208" s="312" t="e">
        <f t="shared" si="22"/>
        <v>#NAME?</v>
      </c>
      <c r="H208" s="312" t="e">
        <f t="shared" si="26"/>
        <v>#NAME?</v>
      </c>
      <c r="I208" s="312" t="e">
        <f t="shared" si="23"/>
        <v>#NAME?</v>
      </c>
      <c r="J208" s="312" t="e">
        <f>SUM($H$18:$H208)</f>
        <v>#NAME?</v>
      </c>
    </row>
    <row r="209" spans="1:10" ht="12.75">
      <c r="A209" s="309" t="e">
        <f t="shared" si="24"/>
        <v>#NAME?</v>
      </c>
      <c r="B209" s="310" t="e">
        <f t="shared" si="18"/>
        <v>#NAME?</v>
      </c>
      <c r="C209" s="312" t="e">
        <f t="shared" si="25"/>
        <v>#NAME?</v>
      </c>
      <c r="D209" s="312" t="e">
        <f t="shared" si="19"/>
        <v>#NAME?</v>
      </c>
      <c r="E209" s="313" t="e">
        <f t="shared" si="20"/>
        <v>#NAME?</v>
      </c>
      <c r="F209" s="312" t="e">
        <f t="shared" si="21"/>
        <v>#NAME?</v>
      </c>
      <c r="G209" s="312" t="e">
        <f t="shared" si="22"/>
        <v>#NAME?</v>
      </c>
      <c r="H209" s="312" t="e">
        <f t="shared" si="26"/>
        <v>#NAME?</v>
      </c>
      <c r="I209" s="312" t="e">
        <f t="shared" si="23"/>
        <v>#NAME?</v>
      </c>
      <c r="J209" s="312" t="e">
        <f>SUM($H$18:$H209)</f>
        <v>#NAME?</v>
      </c>
    </row>
    <row r="210" spans="1:10" ht="12.75">
      <c r="A210" s="309" t="e">
        <f t="shared" si="24"/>
        <v>#NAME?</v>
      </c>
      <c r="B210" s="310" t="e">
        <f aca="true" t="shared" si="27" ref="B210:B273">IF(Pay_Num_3&lt;&gt;"",DATE(YEAR(Loan_Start_3),MONTH(Loan_Start_3)+(Pay_Num_3)*12/Num_Pmt_Per_Year_3,DAY(Loan_Start_3)),"")</f>
        <v>#NAME?</v>
      </c>
      <c r="C210" s="312" t="e">
        <f t="shared" si="25"/>
        <v>#NAME?</v>
      </c>
      <c r="D210" s="312" t="e">
        <f aca="true" t="shared" si="28" ref="D210:D273">IF(Pay_Num_3&lt;&gt;"",Scheduled_Monthly_Payment_3,"")</f>
        <v>#NAME?</v>
      </c>
      <c r="E210" s="313" t="e">
        <f aca="true" t="shared" si="29" ref="E210:E273">IF(AND(Pay_Num_3&lt;&gt;"",Sched_Pay_3+Scheduled_Extra_Payments_3&lt;Beg_Bal_3),Scheduled_Extra_Payments_3,IF(AND(Pay_Num_3&lt;&gt;"",Beg_Bal_3-Sched_Pay_3&gt;0),Beg_Bal_3-Sched_Pay_3,IF(Pay_Num_3&lt;&gt;"",0,"")))</f>
        <v>#NAME?</v>
      </c>
      <c r="F210" s="312" t="e">
        <f aca="true" t="shared" si="30" ref="F210:F273">IF(AND(Pay_Num_3&lt;&gt;"",Sched_Pay_3+Extra_Pay_3&lt;Beg_Bal_3),Sched_Pay_3+Extra_Pay_3,IF(Pay_Num_3&lt;&gt;"",Beg_Bal_3,""))</f>
        <v>#NAME?</v>
      </c>
      <c r="G210" s="312" t="e">
        <f aca="true" t="shared" si="31" ref="G210:G273">IF(Pay_Num_3&lt;&gt;"",Total_Pay_3-Int_3,"")</f>
        <v>#NAME?</v>
      </c>
      <c r="H210" s="312" t="e">
        <f t="shared" si="26"/>
        <v>#NAME?</v>
      </c>
      <c r="I210" s="312" t="e">
        <f aca="true" t="shared" si="32" ref="I210:I273">IF(AND(Pay_Num_3&lt;&gt;"",Sched_Pay_3+Extra_Pay_3&lt;Beg_Bal_3),Beg_Bal_3-Princ_3,IF(Pay_Num_3&lt;&gt;"",0,""))</f>
        <v>#NAME?</v>
      </c>
      <c r="J210" s="312" t="e">
        <f>SUM($H$18:$H210)</f>
        <v>#NAME?</v>
      </c>
    </row>
    <row r="211" spans="1:10" ht="12.75">
      <c r="A211" s="309" t="e">
        <f aca="true" t="shared" si="33" ref="A211:A274">IF(Values_Entered_3,A210+1,"")</f>
        <v>#NAME?</v>
      </c>
      <c r="B211" s="310" t="e">
        <f t="shared" si="27"/>
        <v>#NAME?</v>
      </c>
      <c r="C211" s="312" t="e">
        <f aca="true" t="shared" si="34" ref="C211:C274">IF(Pay_Num_3&lt;&gt;"",I210,"")</f>
        <v>#NAME?</v>
      </c>
      <c r="D211" s="312" t="e">
        <f t="shared" si="28"/>
        <v>#NAME?</v>
      </c>
      <c r="E211" s="313" t="e">
        <f t="shared" si="29"/>
        <v>#NAME?</v>
      </c>
      <c r="F211" s="312" t="e">
        <f t="shared" si="30"/>
        <v>#NAME?</v>
      </c>
      <c r="G211" s="312" t="e">
        <f t="shared" si="31"/>
        <v>#NAME?</v>
      </c>
      <c r="H211" s="312" t="e">
        <f aca="true" t="shared" si="35" ref="H211:H274">IF(Pay_Num_3&lt;&gt;"",Beg_Bal_3*Interest_Rate_3/Num_Pmt_Per_Year_3,"")</f>
        <v>#NAME?</v>
      </c>
      <c r="I211" s="312" t="e">
        <f t="shared" si="32"/>
        <v>#NAME?</v>
      </c>
      <c r="J211" s="312" t="e">
        <f>SUM($H$18:$H211)</f>
        <v>#NAME?</v>
      </c>
    </row>
    <row r="212" spans="1:10" ht="12.75">
      <c r="A212" s="309" t="e">
        <f t="shared" si="33"/>
        <v>#NAME?</v>
      </c>
      <c r="B212" s="310" t="e">
        <f t="shared" si="27"/>
        <v>#NAME?</v>
      </c>
      <c r="C212" s="312" t="e">
        <f t="shared" si="34"/>
        <v>#NAME?</v>
      </c>
      <c r="D212" s="312" t="e">
        <f t="shared" si="28"/>
        <v>#NAME?</v>
      </c>
      <c r="E212" s="313" t="e">
        <f t="shared" si="29"/>
        <v>#NAME?</v>
      </c>
      <c r="F212" s="312" t="e">
        <f t="shared" si="30"/>
        <v>#NAME?</v>
      </c>
      <c r="G212" s="312" t="e">
        <f t="shared" si="31"/>
        <v>#NAME?</v>
      </c>
      <c r="H212" s="312" t="e">
        <f t="shared" si="35"/>
        <v>#NAME?</v>
      </c>
      <c r="I212" s="312" t="e">
        <f t="shared" si="32"/>
        <v>#NAME?</v>
      </c>
      <c r="J212" s="312" t="e">
        <f>SUM($H$18:$H212)</f>
        <v>#NAME?</v>
      </c>
    </row>
    <row r="213" spans="1:10" ht="12.75">
      <c r="A213" s="309" t="e">
        <f t="shared" si="33"/>
        <v>#NAME?</v>
      </c>
      <c r="B213" s="310" t="e">
        <f t="shared" si="27"/>
        <v>#NAME?</v>
      </c>
      <c r="C213" s="312" t="e">
        <f t="shared" si="34"/>
        <v>#NAME?</v>
      </c>
      <c r="D213" s="312" t="e">
        <f t="shared" si="28"/>
        <v>#NAME?</v>
      </c>
      <c r="E213" s="313" t="e">
        <f t="shared" si="29"/>
        <v>#NAME?</v>
      </c>
      <c r="F213" s="312" t="e">
        <f t="shared" si="30"/>
        <v>#NAME?</v>
      </c>
      <c r="G213" s="312" t="e">
        <f t="shared" si="31"/>
        <v>#NAME?</v>
      </c>
      <c r="H213" s="312" t="e">
        <f t="shared" si="35"/>
        <v>#NAME?</v>
      </c>
      <c r="I213" s="312" t="e">
        <f t="shared" si="32"/>
        <v>#NAME?</v>
      </c>
      <c r="J213" s="312" t="e">
        <f>SUM($H$18:$H213)</f>
        <v>#NAME?</v>
      </c>
    </row>
    <row r="214" spans="1:10" ht="12.75">
      <c r="A214" s="309" t="e">
        <f t="shared" si="33"/>
        <v>#NAME?</v>
      </c>
      <c r="B214" s="310" t="e">
        <f t="shared" si="27"/>
        <v>#NAME?</v>
      </c>
      <c r="C214" s="312" t="e">
        <f t="shared" si="34"/>
        <v>#NAME?</v>
      </c>
      <c r="D214" s="312" t="e">
        <f t="shared" si="28"/>
        <v>#NAME?</v>
      </c>
      <c r="E214" s="313" t="e">
        <f t="shared" si="29"/>
        <v>#NAME?</v>
      </c>
      <c r="F214" s="312" t="e">
        <f t="shared" si="30"/>
        <v>#NAME?</v>
      </c>
      <c r="G214" s="312" t="e">
        <f t="shared" si="31"/>
        <v>#NAME?</v>
      </c>
      <c r="H214" s="312" t="e">
        <f t="shared" si="35"/>
        <v>#NAME?</v>
      </c>
      <c r="I214" s="312" t="e">
        <f t="shared" si="32"/>
        <v>#NAME?</v>
      </c>
      <c r="J214" s="312" t="e">
        <f>SUM($H$18:$H214)</f>
        <v>#NAME?</v>
      </c>
    </row>
    <row r="215" spans="1:10" ht="12.75">
      <c r="A215" s="309" t="e">
        <f t="shared" si="33"/>
        <v>#NAME?</v>
      </c>
      <c r="B215" s="310" t="e">
        <f t="shared" si="27"/>
        <v>#NAME?</v>
      </c>
      <c r="C215" s="312" t="e">
        <f t="shared" si="34"/>
        <v>#NAME?</v>
      </c>
      <c r="D215" s="312" t="e">
        <f t="shared" si="28"/>
        <v>#NAME?</v>
      </c>
      <c r="E215" s="313" t="e">
        <f t="shared" si="29"/>
        <v>#NAME?</v>
      </c>
      <c r="F215" s="312" t="e">
        <f t="shared" si="30"/>
        <v>#NAME?</v>
      </c>
      <c r="G215" s="312" t="e">
        <f t="shared" si="31"/>
        <v>#NAME?</v>
      </c>
      <c r="H215" s="312" t="e">
        <f t="shared" si="35"/>
        <v>#NAME?</v>
      </c>
      <c r="I215" s="312" t="e">
        <f t="shared" si="32"/>
        <v>#NAME?</v>
      </c>
      <c r="J215" s="312" t="e">
        <f>SUM($H$18:$H215)</f>
        <v>#NAME?</v>
      </c>
    </row>
    <row r="216" spans="1:10" ht="12.75">
      <c r="A216" s="309" t="e">
        <f t="shared" si="33"/>
        <v>#NAME?</v>
      </c>
      <c r="B216" s="310" t="e">
        <f t="shared" si="27"/>
        <v>#NAME?</v>
      </c>
      <c r="C216" s="312" t="e">
        <f t="shared" si="34"/>
        <v>#NAME?</v>
      </c>
      <c r="D216" s="312" t="e">
        <f t="shared" si="28"/>
        <v>#NAME?</v>
      </c>
      <c r="E216" s="313" t="e">
        <f t="shared" si="29"/>
        <v>#NAME?</v>
      </c>
      <c r="F216" s="312" t="e">
        <f t="shared" si="30"/>
        <v>#NAME?</v>
      </c>
      <c r="G216" s="312" t="e">
        <f t="shared" si="31"/>
        <v>#NAME?</v>
      </c>
      <c r="H216" s="312" t="e">
        <f t="shared" si="35"/>
        <v>#NAME?</v>
      </c>
      <c r="I216" s="312" t="e">
        <f t="shared" si="32"/>
        <v>#NAME?</v>
      </c>
      <c r="J216" s="312" t="e">
        <f>SUM($H$18:$H216)</f>
        <v>#NAME?</v>
      </c>
    </row>
    <row r="217" spans="1:10" ht="12.75">
      <c r="A217" s="309" t="e">
        <f t="shared" si="33"/>
        <v>#NAME?</v>
      </c>
      <c r="B217" s="310" t="e">
        <f t="shared" si="27"/>
        <v>#NAME?</v>
      </c>
      <c r="C217" s="312" t="e">
        <f t="shared" si="34"/>
        <v>#NAME?</v>
      </c>
      <c r="D217" s="312" t="e">
        <f t="shared" si="28"/>
        <v>#NAME?</v>
      </c>
      <c r="E217" s="313" t="e">
        <f t="shared" si="29"/>
        <v>#NAME?</v>
      </c>
      <c r="F217" s="312" t="e">
        <f t="shared" si="30"/>
        <v>#NAME?</v>
      </c>
      <c r="G217" s="312" t="e">
        <f t="shared" si="31"/>
        <v>#NAME?</v>
      </c>
      <c r="H217" s="312" t="e">
        <f t="shared" si="35"/>
        <v>#NAME?</v>
      </c>
      <c r="I217" s="312" t="e">
        <f t="shared" si="32"/>
        <v>#NAME?</v>
      </c>
      <c r="J217" s="312" t="e">
        <f>SUM($H$18:$H217)</f>
        <v>#NAME?</v>
      </c>
    </row>
    <row r="218" spans="1:10" ht="12.75">
      <c r="A218" s="309" t="e">
        <f t="shared" si="33"/>
        <v>#NAME?</v>
      </c>
      <c r="B218" s="310" t="e">
        <f t="shared" si="27"/>
        <v>#NAME?</v>
      </c>
      <c r="C218" s="312" t="e">
        <f t="shared" si="34"/>
        <v>#NAME?</v>
      </c>
      <c r="D218" s="312" t="e">
        <f t="shared" si="28"/>
        <v>#NAME?</v>
      </c>
      <c r="E218" s="313" t="e">
        <f t="shared" si="29"/>
        <v>#NAME?</v>
      </c>
      <c r="F218" s="312" t="e">
        <f t="shared" si="30"/>
        <v>#NAME?</v>
      </c>
      <c r="G218" s="312" t="e">
        <f t="shared" si="31"/>
        <v>#NAME?</v>
      </c>
      <c r="H218" s="312" t="e">
        <f t="shared" si="35"/>
        <v>#NAME?</v>
      </c>
      <c r="I218" s="312" t="e">
        <f t="shared" si="32"/>
        <v>#NAME?</v>
      </c>
      <c r="J218" s="312" t="e">
        <f>SUM($H$18:$H218)</f>
        <v>#NAME?</v>
      </c>
    </row>
    <row r="219" spans="1:10" ht="12.75">
      <c r="A219" s="309" t="e">
        <f t="shared" si="33"/>
        <v>#NAME?</v>
      </c>
      <c r="B219" s="310" t="e">
        <f t="shared" si="27"/>
        <v>#NAME?</v>
      </c>
      <c r="C219" s="312" t="e">
        <f t="shared" si="34"/>
        <v>#NAME?</v>
      </c>
      <c r="D219" s="312" t="e">
        <f t="shared" si="28"/>
        <v>#NAME?</v>
      </c>
      <c r="E219" s="313" t="e">
        <f t="shared" si="29"/>
        <v>#NAME?</v>
      </c>
      <c r="F219" s="312" t="e">
        <f t="shared" si="30"/>
        <v>#NAME?</v>
      </c>
      <c r="G219" s="312" t="e">
        <f t="shared" si="31"/>
        <v>#NAME?</v>
      </c>
      <c r="H219" s="312" t="e">
        <f t="shared" si="35"/>
        <v>#NAME?</v>
      </c>
      <c r="I219" s="312" t="e">
        <f t="shared" si="32"/>
        <v>#NAME?</v>
      </c>
      <c r="J219" s="312" t="e">
        <f>SUM($H$18:$H219)</f>
        <v>#NAME?</v>
      </c>
    </row>
    <row r="220" spans="1:10" ht="12.75">
      <c r="A220" s="309" t="e">
        <f t="shared" si="33"/>
        <v>#NAME?</v>
      </c>
      <c r="B220" s="310" t="e">
        <f t="shared" si="27"/>
        <v>#NAME?</v>
      </c>
      <c r="C220" s="312" t="e">
        <f t="shared" si="34"/>
        <v>#NAME?</v>
      </c>
      <c r="D220" s="312" t="e">
        <f t="shared" si="28"/>
        <v>#NAME?</v>
      </c>
      <c r="E220" s="313" t="e">
        <f t="shared" si="29"/>
        <v>#NAME?</v>
      </c>
      <c r="F220" s="312" t="e">
        <f t="shared" si="30"/>
        <v>#NAME?</v>
      </c>
      <c r="G220" s="312" t="e">
        <f t="shared" si="31"/>
        <v>#NAME?</v>
      </c>
      <c r="H220" s="312" t="e">
        <f t="shared" si="35"/>
        <v>#NAME?</v>
      </c>
      <c r="I220" s="312" t="e">
        <f t="shared" si="32"/>
        <v>#NAME?</v>
      </c>
      <c r="J220" s="312" t="e">
        <f>SUM($H$18:$H220)</f>
        <v>#NAME?</v>
      </c>
    </row>
    <row r="221" spans="1:10" ht="12.75">
      <c r="A221" s="309" t="e">
        <f t="shared" si="33"/>
        <v>#NAME?</v>
      </c>
      <c r="B221" s="310" t="e">
        <f t="shared" si="27"/>
        <v>#NAME?</v>
      </c>
      <c r="C221" s="312" t="e">
        <f t="shared" si="34"/>
        <v>#NAME?</v>
      </c>
      <c r="D221" s="312" t="e">
        <f t="shared" si="28"/>
        <v>#NAME?</v>
      </c>
      <c r="E221" s="313" t="e">
        <f t="shared" si="29"/>
        <v>#NAME?</v>
      </c>
      <c r="F221" s="312" t="e">
        <f t="shared" si="30"/>
        <v>#NAME?</v>
      </c>
      <c r="G221" s="312" t="e">
        <f t="shared" si="31"/>
        <v>#NAME?</v>
      </c>
      <c r="H221" s="312" t="e">
        <f t="shared" si="35"/>
        <v>#NAME?</v>
      </c>
      <c r="I221" s="312" t="e">
        <f t="shared" si="32"/>
        <v>#NAME?</v>
      </c>
      <c r="J221" s="312" t="e">
        <f>SUM($H$18:$H221)</f>
        <v>#NAME?</v>
      </c>
    </row>
    <row r="222" spans="1:10" ht="12.75">
      <c r="A222" s="309" t="e">
        <f t="shared" si="33"/>
        <v>#NAME?</v>
      </c>
      <c r="B222" s="310" t="e">
        <f t="shared" si="27"/>
        <v>#NAME?</v>
      </c>
      <c r="C222" s="312" t="e">
        <f t="shared" si="34"/>
        <v>#NAME?</v>
      </c>
      <c r="D222" s="312" t="e">
        <f t="shared" si="28"/>
        <v>#NAME?</v>
      </c>
      <c r="E222" s="313" t="e">
        <f t="shared" si="29"/>
        <v>#NAME?</v>
      </c>
      <c r="F222" s="312" t="e">
        <f t="shared" si="30"/>
        <v>#NAME?</v>
      </c>
      <c r="G222" s="312" t="e">
        <f t="shared" si="31"/>
        <v>#NAME?</v>
      </c>
      <c r="H222" s="312" t="e">
        <f t="shared" si="35"/>
        <v>#NAME?</v>
      </c>
      <c r="I222" s="312" t="e">
        <f t="shared" si="32"/>
        <v>#NAME?</v>
      </c>
      <c r="J222" s="312" t="e">
        <f>SUM($H$18:$H222)</f>
        <v>#NAME?</v>
      </c>
    </row>
    <row r="223" spans="1:10" ht="12.75">
      <c r="A223" s="309" t="e">
        <f t="shared" si="33"/>
        <v>#NAME?</v>
      </c>
      <c r="B223" s="310" t="e">
        <f t="shared" si="27"/>
        <v>#NAME?</v>
      </c>
      <c r="C223" s="312" t="e">
        <f t="shared" si="34"/>
        <v>#NAME?</v>
      </c>
      <c r="D223" s="312" t="e">
        <f t="shared" si="28"/>
        <v>#NAME?</v>
      </c>
      <c r="E223" s="313" t="e">
        <f t="shared" si="29"/>
        <v>#NAME?</v>
      </c>
      <c r="F223" s="312" t="e">
        <f t="shared" si="30"/>
        <v>#NAME?</v>
      </c>
      <c r="G223" s="312" t="e">
        <f t="shared" si="31"/>
        <v>#NAME?</v>
      </c>
      <c r="H223" s="312" t="e">
        <f t="shared" si="35"/>
        <v>#NAME?</v>
      </c>
      <c r="I223" s="312" t="e">
        <f t="shared" si="32"/>
        <v>#NAME?</v>
      </c>
      <c r="J223" s="312" t="e">
        <f>SUM($H$18:$H223)</f>
        <v>#NAME?</v>
      </c>
    </row>
    <row r="224" spans="1:10" ht="12.75">
      <c r="A224" s="309" t="e">
        <f t="shared" si="33"/>
        <v>#NAME?</v>
      </c>
      <c r="B224" s="310" t="e">
        <f t="shared" si="27"/>
        <v>#NAME?</v>
      </c>
      <c r="C224" s="312" t="e">
        <f t="shared" si="34"/>
        <v>#NAME?</v>
      </c>
      <c r="D224" s="312" t="e">
        <f t="shared" si="28"/>
        <v>#NAME?</v>
      </c>
      <c r="E224" s="313" t="e">
        <f t="shared" si="29"/>
        <v>#NAME?</v>
      </c>
      <c r="F224" s="312" t="e">
        <f t="shared" si="30"/>
        <v>#NAME?</v>
      </c>
      <c r="G224" s="312" t="e">
        <f t="shared" si="31"/>
        <v>#NAME?</v>
      </c>
      <c r="H224" s="312" t="e">
        <f t="shared" si="35"/>
        <v>#NAME?</v>
      </c>
      <c r="I224" s="312" t="e">
        <f t="shared" si="32"/>
        <v>#NAME?</v>
      </c>
      <c r="J224" s="312" t="e">
        <f>SUM($H$18:$H224)</f>
        <v>#NAME?</v>
      </c>
    </row>
    <row r="225" spans="1:10" ht="12.75">
      <c r="A225" s="309" t="e">
        <f t="shared" si="33"/>
        <v>#NAME?</v>
      </c>
      <c r="B225" s="310" t="e">
        <f t="shared" si="27"/>
        <v>#NAME?</v>
      </c>
      <c r="C225" s="312" t="e">
        <f t="shared" si="34"/>
        <v>#NAME?</v>
      </c>
      <c r="D225" s="312" t="e">
        <f t="shared" si="28"/>
        <v>#NAME?</v>
      </c>
      <c r="E225" s="313" t="e">
        <f t="shared" si="29"/>
        <v>#NAME?</v>
      </c>
      <c r="F225" s="312" t="e">
        <f t="shared" si="30"/>
        <v>#NAME?</v>
      </c>
      <c r="G225" s="312" t="e">
        <f t="shared" si="31"/>
        <v>#NAME?</v>
      </c>
      <c r="H225" s="312" t="e">
        <f t="shared" si="35"/>
        <v>#NAME?</v>
      </c>
      <c r="I225" s="312" t="e">
        <f t="shared" si="32"/>
        <v>#NAME?</v>
      </c>
      <c r="J225" s="312" t="e">
        <f>SUM($H$18:$H225)</f>
        <v>#NAME?</v>
      </c>
    </row>
    <row r="226" spans="1:10" ht="12.75">
      <c r="A226" s="309" t="e">
        <f t="shared" si="33"/>
        <v>#NAME?</v>
      </c>
      <c r="B226" s="310" t="e">
        <f t="shared" si="27"/>
        <v>#NAME?</v>
      </c>
      <c r="C226" s="312" t="e">
        <f t="shared" si="34"/>
        <v>#NAME?</v>
      </c>
      <c r="D226" s="312" t="e">
        <f t="shared" si="28"/>
        <v>#NAME?</v>
      </c>
      <c r="E226" s="313" t="e">
        <f t="shared" si="29"/>
        <v>#NAME?</v>
      </c>
      <c r="F226" s="312" t="e">
        <f t="shared" si="30"/>
        <v>#NAME?</v>
      </c>
      <c r="G226" s="312" t="e">
        <f t="shared" si="31"/>
        <v>#NAME?</v>
      </c>
      <c r="H226" s="312" t="e">
        <f t="shared" si="35"/>
        <v>#NAME?</v>
      </c>
      <c r="I226" s="312" t="e">
        <f t="shared" si="32"/>
        <v>#NAME?</v>
      </c>
      <c r="J226" s="312" t="e">
        <f>SUM($H$18:$H226)</f>
        <v>#NAME?</v>
      </c>
    </row>
    <row r="227" spans="1:10" ht="12.75">
      <c r="A227" s="309" t="e">
        <f t="shared" si="33"/>
        <v>#NAME?</v>
      </c>
      <c r="B227" s="310" t="e">
        <f t="shared" si="27"/>
        <v>#NAME?</v>
      </c>
      <c r="C227" s="312" t="e">
        <f t="shared" si="34"/>
        <v>#NAME?</v>
      </c>
      <c r="D227" s="312" t="e">
        <f t="shared" si="28"/>
        <v>#NAME?</v>
      </c>
      <c r="E227" s="313" t="e">
        <f t="shared" si="29"/>
        <v>#NAME?</v>
      </c>
      <c r="F227" s="312" t="e">
        <f t="shared" si="30"/>
        <v>#NAME?</v>
      </c>
      <c r="G227" s="312" t="e">
        <f t="shared" si="31"/>
        <v>#NAME?</v>
      </c>
      <c r="H227" s="312" t="e">
        <f t="shared" si="35"/>
        <v>#NAME?</v>
      </c>
      <c r="I227" s="312" t="e">
        <f t="shared" si="32"/>
        <v>#NAME?</v>
      </c>
      <c r="J227" s="312" t="e">
        <f>SUM($H$18:$H227)</f>
        <v>#NAME?</v>
      </c>
    </row>
    <row r="228" spans="1:10" ht="12.75">
      <c r="A228" s="309" t="e">
        <f t="shared" si="33"/>
        <v>#NAME?</v>
      </c>
      <c r="B228" s="310" t="e">
        <f t="shared" si="27"/>
        <v>#NAME?</v>
      </c>
      <c r="C228" s="312" t="e">
        <f t="shared" si="34"/>
        <v>#NAME?</v>
      </c>
      <c r="D228" s="312" t="e">
        <f t="shared" si="28"/>
        <v>#NAME?</v>
      </c>
      <c r="E228" s="313" t="e">
        <f t="shared" si="29"/>
        <v>#NAME?</v>
      </c>
      <c r="F228" s="312" t="e">
        <f t="shared" si="30"/>
        <v>#NAME?</v>
      </c>
      <c r="G228" s="312" t="e">
        <f t="shared" si="31"/>
        <v>#NAME?</v>
      </c>
      <c r="H228" s="312" t="e">
        <f t="shared" si="35"/>
        <v>#NAME?</v>
      </c>
      <c r="I228" s="312" t="e">
        <f t="shared" si="32"/>
        <v>#NAME?</v>
      </c>
      <c r="J228" s="312" t="e">
        <f>SUM($H$18:$H228)</f>
        <v>#NAME?</v>
      </c>
    </row>
    <row r="229" spans="1:10" ht="12.75">
      <c r="A229" s="309" t="e">
        <f t="shared" si="33"/>
        <v>#NAME?</v>
      </c>
      <c r="B229" s="310" t="e">
        <f t="shared" si="27"/>
        <v>#NAME?</v>
      </c>
      <c r="C229" s="312" t="e">
        <f t="shared" si="34"/>
        <v>#NAME?</v>
      </c>
      <c r="D229" s="312" t="e">
        <f t="shared" si="28"/>
        <v>#NAME?</v>
      </c>
      <c r="E229" s="313" t="e">
        <f t="shared" si="29"/>
        <v>#NAME?</v>
      </c>
      <c r="F229" s="312" t="e">
        <f t="shared" si="30"/>
        <v>#NAME?</v>
      </c>
      <c r="G229" s="312" t="e">
        <f t="shared" si="31"/>
        <v>#NAME?</v>
      </c>
      <c r="H229" s="312" t="e">
        <f t="shared" si="35"/>
        <v>#NAME?</v>
      </c>
      <c r="I229" s="312" t="e">
        <f t="shared" si="32"/>
        <v>#NAME?</v>
      </c>
      <c r="J229" s="312" t="e">
        <f>SUM($H$18:$H229)</f>
        <v>#NAME?</v>
      </c>
    </row>
    <row r="230" spans="1:10" ht="12.75">
      <c r="A230" s="309" t="e">
        <f t="shared" si="33"/>
        <v>#NAME?</v>
      </c>
      <c r="B230" s="310" t="e">
        <f t="shared" si="27"/>
        <v>#NAME?</v>
      </c>
      <c r="C230" s="312" t="e">
        <f t="shared" si="34"/>
        <v>#NAME?</v>
      </c>
      <c r="D230" s="312" t="e">
        <f t="shared" si="28"/>
        <v>#NAME?</v>
      </c>
      <c r="E230" s="313" t="e">
        <f t="shared" si="29"/>
        <v>#NAME?</v>
      </c>
      <c r="F230" s="312" t="e">
        <f t="shared" si="30"/>
        <v>#NAME?</v>
      </c>
      <c r="G230" s="312" t="e">
        <f t="shared" si="31"/>
        <v>#NAME?</v>
      </c>
      <c r="H230" s="312" t="e">
        <f t="shared" si="35"/>
        <v>#NAME?</v>
      </c>
      <c r="I230" s="312" t="e">
        <f t="shared" si="32"/>
        <v>#NAME?</v>
      </c>
      <c r="J230" s="312" t="e">
        <f>SUM($H$18:$H230)</f>
        <v>#NAME?</v>
      </c>
    </row>
    <row r="231" spans="1:10" ht="12.75">
      <c r="A231" s="309" t="e">
        <f t="shared" si="33"/>
        <v>#NAME?</v>
      </c>
      <c r="B231" s="310" t="e">
        <f t="shared" si="27"/>
        <v>#NAME?</v>
      </c>
      <c r="C231" s="312" t="e">
        <f t="shared" si="34"/>
        <v>#NAME?</v>
      </c>
      <c r="D231" s="312" t="e">
        <f t="shared" si="28"/>
        <v>#NAME?</v>
      </c>
      <c r="E231" s="313" t="e">
        <f t="shared" si="29"/>
        <v>#NAME?</v>
      </c>
      <c r="F231" s="312" t="e">
        <f t="shared" si="30"/>
        <v>#NAME?</v>
      </c>
      <c r="G231" s="312" t="e">
        <f t="shared" si="31"/>
        <v>#NAME?</v>
      </c>
      <c r="H231" s="312" t="e">
        <f t="shared" si="35"/>
        <v>#NAME?</v>
      </c>
      <c r="I231" s="312" t="e">
        <f t="shared" si="32"/>
        <v>#NAME?</v>
      </c>
      <c r="J231" s="312" t="e">
        <f>SUM($H$18:$H231)</f>
        <v>#NAME?</v>
      </c>
    </row>
    <row r="232" spans="1:10" ht="12.75">
      <c r="A232" s="309" t="e">
        <f t="shared" si="33"/>
        <v>#NAME?</v>
      </c>
      <c r="B232" s="310" t="e">
        <f t="shared" si="27"/>
        <v>#NAME?</v>
      </c>
      <c r="C232" s="312" t="e">
        <f t="shared" si="34"/>
        <v>#NAME?</v>
      </c>
      <c r="D232" s="312" t="e">
        <f t="shared" si="28"/>
        <v>#NAME?</v>
      </c>
      <c r="E232" s="313" t="e">
        <f t="shared" si="29"/>
        <v>#NAME?</v>
      </c>
      <c r="F232" s="312" t="e">
        <f t="shared" si="30"/>
        <v>#NAME?</v>
      </c>
      <c r="G232" s="312" t="e">
        <f t="shared" si="31"/>
        <v>#NAME?</v>
      </c>
      <c r="H232" s="312" t="e">
        <f t="shared" si="35"/>
        <v>#NAME?</v>
      </c>
      <c r="I232" s="312" t="e">
        <f t="shared" si="32"/>
        <v>#NAME?</v>
      </c>
      <c r="J232" s="312" t="e">
        <f>SUM($H$18:$H232)</f>
        <v>#NAME?</v>
      </c>
    </row>
    <row r="233" spans="1:10" ht="12.75">
      <c r="A233" s="309" t="e">
        <f t="shared" si="33"/>
        <v>#NAME?</v>
      </c>
      <c r="B233" s="310" t="e">
        <f t="shared" si="27"/>
        <v>#NAME?</v>
      </c>
      <c r="C233" s="312" t="e">
        <f t="shared" si="34"/>
        <v>#NAME?</v>
      </c>
      <c r="D233" s="312" t="e">
        <f t="shared" si="28"/>
        <v>#NAME?</v>
      </c>
      <c r="E233" s="313" t="e">
        <f t="shared" si="29"/>
        <v>#NAME?</v>
      </c>
      <c r="F233" s="312" t="e">
        <f t="shared" si="30"/>
        <v>#NAME?</v>
      </c>
      <c r="G233" s="312" t="e">
        <f t="shared" si="31"/>
        <v>#NAME?</v>
      </c>
      <c r="H233" s="312" t="e">
        <f t="shared" si="35"/>
        <v>#NAME?</v>
      </c>
      <c r="I233" s="312" t="e">
        <f t="shared" si="32"/>
        <v>#NAME?</v>
      </c>
      <c r="J233" s="312" t="e">
        <f>SUM($H$18:$H233)</f>
        <v>#NAME?</v>
      </c>
    </row>
    <row r="234" spans="1:10" ht="12.75">
      <c r="A234" s="309" t="e">
        <f t="shared" si="33"/>
        <v>#NAME?</v>
      </c>
      <c r="B234" s="310" t="e">
        <f t="shared" si="27"/>
        <v>#NAME?</v>
      </c>
      <c r="C234" s="312" t="e">
        <f t="shared" si="34"/>
        <v>#NAME?</v>
      </c>
      <c r="D234" s="312" t="e">
        <f t="shared" si="28"/>
        <v>#NAME?</v>
      </c>
      <c r="E234" s="313" t="e">
        <f t="shared" si="29"/>
        <v>#NAME?</v>
      </c>
      <c r="F234" s="312" t="e">
        <f t="shared" si="30"/>
        <v>#NAME?</v>
      </c>
      <c r="G234" s="312" t="e">
        <f t="shared" si="31"/>
        <v>#NAME?</v>
      </c>
      <c r="H234" s="312" t="e">
        <f t="shared" si="35"/>
        <v>#NAME?</v>
      </c>
      <c r="I234" s="312" t="e">
        <f t="shared" si="32"/>
        <v>#NAME?</v>
      </c>
      <c r="J234" s="312" t="e">
        <f>SUM($H$18:$H234)</f>
        <v>#NAME?</v>
      </c>
    </row>
    <row r="235" spans="1:10" ht="12.75">
      <c r="A235" s="309" t="e">
        <f t="shared" si="33"/>
        <v>#NAME?</v>
      </c>
      <c r="B235" s="310" t="e">
        <f t="shared" si="27"/>
        <v>#NAME?</v>
      </c>
      <c r="C235" s="312" t="e">
        <f t="shared" si="34"/>
        <v>#NAME?</v>
      </c>
      <c r="D235" s="312" t="e">
        <f t="shared" si="28"/>
        <v>#NAME?</v>
      </c>
      <c r="E235" s="313" t="e">
        <f t="shared" si="29"/>
        <v>#NAME?</v>
      </c>
      <c r="F235" s="312" t="e">
        <f t="shared" si="30"/>
        <v>#NAME?</v>
      </c>
      <c r="G235" s="312" t="e">
        <f t="shared" si="31"/>
        <v>#NAME?</v>
      </c>
      <c r="H235" s="312" t="e">
        <f t="shared" si="35"/>
        <v>#NAME?</v>
      </c>
      <c r="I235" s="312" t="e">
        <f t="shared" si="32"/>
        <v>#NAME?</v>
      </c>
      <c r="J235" s="312" t="e">
        <f>SUM($H$18:$H235)</f>
        <v>#NAME?</v>
      </c>
    </row>
    <row r="236" spans="1:10" ht="12.75">
      <c r="A236" s="309" t="e">
        <f t="shared" si="33"/>
        <v>#NAME?</v>
      </c>
      <c r="B236" s="310" t="e">
        <f t="shared" si="27"/>
        <v>#NAME?</v>
      </c>
      <c r="C236" s="312" t="e">
        <f t="shared" si="34"/>
        <v>#NAME?</v>
      </c>
      <c r="D236" s="312" t="e">
        <f t="shared" si="28"/>
        <v>#NAME?</v>
      </c>
      <c r="E236" s="313" t="e">
        <f t="shared" si="29"/>
        <v>#NAME?</v>
      </c>
      <c r="F236" s="312" t="e">
        <f t="shared" si="30"/>
        <v>#NAME?</v>
      </c>
      <c r="G236" s="312" t="e">
        <f t="shared" si="31"/>
        <v>#NAME?</v>
      </c>
      <c r="H236" s="312" t="e">
        <f t="shared" si="35"/>
        <v>#NAME?</v>
      </c>
      <c r="I236" s="312" t="e">
        <f t="shared" si="32"/>
        <v>#NAME?</v>
      </c>
      <c r="J236" s="312" t="e">
        <f>SUM($H$18:$H236)</f>
        <v>#NAME?</v>
      </c>
    </row>
    <row r="237" spans="1:10" ht="12.75">
      <c r="A237" s="309" t="e">
        <f t="shared" si="33"/>
        <v>#NAME?</v>
      </c>
      <c r="B237" s="310" t="e">
        <f t="shared" si="27"/>
        <v>#NAME?</v>
      </c>
      <c r="C237" s="312" t="e">
        <f t="shared" si="34"/>
        <v>#NAME?</v>
      </c>
      <c r="D237" s="312" t="e">
        <f t="shared" si="28"/>
        <v>#NAME?</v>
      </c>
      <c r="E237" s="313" t="e">
        <f t="shared" si="29"/>
        <v>#NAME?</v>
      </c>
      <c r="F237" s="312" t="e">
        <f t="shared" si="30"/>
        <v>#NAME?</v>
      </c>
      <c r="G237" s="312" t="e">
        <f t="shared" si="31"/>
        <v>#NAME?</v>
      </c>
      <c r="H237" s="312" t="e">
        <f t="shared" si="35"/>
        <v>#NAME?</v>
      </c>
      <c r="I237" s="312" t="e">
        <f t="shared" si="32"/>
        <v>#NAME?</v>
      </c>
      <c r="J237" s="312" t="e">
        <f>SUM($H$18:$H237)</f>
        <v>#NAME?</v>
      </c>
    </row>
    <row r="238" spans="1:10" ht="12.75">
      <c r="A238" s="309" t="e">
        <f t="shared" si="33"/>
        <v>#NAME?</v>
      </c>
      <c r="B238" s="310" t="e">
        <f t="shared" si="27"/>
        <v>#NAME?</v>
      </c>
      <c r="C238" s="312" t="e">
        <f t="shared" si="34"/>
        <v>#NAME?</v>
      </c>
      <c r="D238" s="312" t="e">
        <f t="shared" si="28"/>
        <v>#NAME?</v>
      </c>
      <c r="E238" s="313" t="e">
        <f t="shared" si="29"/>
        <v>#NAME?</v>
      </c>
      <c r="F238" s="312" t="e">
        <f t="shared" si="30"/>
        <v>#NAME?</v>
      </c>
      <c r="G238" s="312" t="e">
        <f t="shared" si="31"/>
        <v>#NAME?</v>
      </c>
      <c r="H238" s="312" t="e">
        <f t="shared" si="35"/>
        <v>#NAME?</v>
      </c>
      <c r="I238" s="312" t="e">
        <f t="shared" si="32"/>
        <v>#NAME?</v>
      </c>
      <c r="J238" s="312" t="e">
        <f>SUM($H$18:$H238)</f>
        <v>#NAME?</v>
      </c>
    </row>
    <row r="239" spans="1:10" ht="12.75">
      <c r="A239" s="309" t="e">
        <f t="shared" si="33"/>
        <v>#NAME?</v>
      </c>
      <c r="B239" s="310" t="e">
        <f t="shared" si="27"/>
        <v>#NAME?</v>
      </c>
      <c r="C239" s="312" t="e">
        <f t="shared" si="34"/>
        <v>#NAME?</v>
      </c>
      <c r="D239" s="312" t="e">
        <f t="shared" si="28"/>
        <v>#NAME?</v>
      </c>
      <c r="E239" s="313" t="e">
        <f t="shared" si="29"/>
        <v>#NAME?</v>
      </c>
      <c r="F239" s="312" t="e">
        <f t="shared" si="30"/>
        <v>#NAME?</v>
      </c>
      <c r="G239" s="312" t="e">
        <f t="shared" si="31"/>
        <v>#NAME?</v>
      </c>
      <c r="H239" s="312" t="e">
        <f t="shared" si="35"/>
        <v>#NAME?</v>
      </c>
      <c r="I239" s="312" t="e">
        <f t="shared" si="32"/>
        <v>#NAME?</v>
      </c>
      <c r="J239" s="312" t="e">
        <f>SUM($H$18:$H239)</f>
        <v>#NAME?</v>
      </c>
    </row>
    <row r="240" spans="1:10" ht="12.75">
      <c r="A240" s="309" t="e">
        <f t="shared" si="33"/>
        <v>#NAME?</v>
      </c>
      <c r="B240" s="310" t="e">
        <f t="shared" si="27"/>
        <v>#NAME?</v>
      </c>
      <c r="C240" s="312" t="e">
        <f t="shared" si="34"/>
        <v>#NAME?</v>
      </c>
      <c r="D240" s="312" t="e">
        <f t="shared" si="28"/>
        <v>#NAME?</v>
      </c>
      <c r="E240" s="313" t="e">
        <f t="shared" si="29"/>
        <v>#NAME?</v>
      </c>
      <c r="F240" s="312" t="e">
        <f t="shared" si="30"/>
        <v>#NAME?</v>
      </c>
      <c r="G240" s="312" t="e">
        <f t="shared" si="31"/>
        <v>#NAME?</v>
      </c>
      <c r="H240" s="312" t="e">
        <f t="shared" si="35"/>
        <v>#NAME?</v>
      </c>
      <c r="I240" s="312" t="e">
        <f t="shared" si="32"/>
        <v>#NAME?</v>
      </c>
      <c r="J240" s="312" t="e">
        <f>SUM($H$18:$H240)</f>
        <v>#NAME?</v>
      </c>
    </row>
    <row r="241" spans="1:10" ht="12.75">
      <c r="A241" s="309" t="e">
        <f t="shared" si="33"/>
        <v>#NAME?</v>
      </c>
      <c r="B241" s="310" t="e">
        <f t="shared" si="27"/>
        <v>#NAME?</v>
      </c>
      <c r="C241" s="312" t="e">
        <f t="shared" si="34"/>
        <v>#NAME?</v>
      </c>
      <c r="D241" s="312" t="e">
        <f t="shared" si="28"/>
        <v>#NAME?</v>
      </c>
      <c r="E241" s="313" t="e">
        <f t="shared" si="29"/>
        <v>#NAME?</v>
      </c>
      <c r="F241" s="312" t="e">
        <f t="shared" si="30"/>
        <v>#NAME?</v>
      </c>
      <c r="G241" s="312" t="e">
        <f t="shared" si="31"/>
        <v>#NAME?</v>
      </c>
      <c r="H241" s="312" t="e">
        <f t="shared" si="35"/>
        <v>#NAME?</v>
      </c>
      <c r="I241" s="312" t="e">
        <f t="shared" si="32"/>
        <v>#NAME?</v>
      </c>
      <c r="J241" s="312" t="e">
        <f>SUM($H$18:$H241)</f>
        <v>#NAME?</v>
      </c>
    </row>
    <row r="242" spans="1:10" ht="12.75">
      <c r="A242" s="309" t="e">
        <f t="shared" si="33"/>
        <v>#NAME?</v>
      </c>
      <c r="B242" s="310" t="e">
        <f t="shared" si="27"/>
        <v>#NAME?</v>
      </c>
      <c r="C242" s="312" t="e">
        <f t="shared" si="34"/>
        <v>#NAME?</v>
      </c>
      <c r="D242" s="312" t="e">
        <f t="shared" si="28"/>
        <v>#NAME?</v>
      </c>
      <c r="E242" s="313" t="e">
        <f t="shared" si="29"/>
        <v>#NAME?</v>
      </c>
      <c r="F242" s="312" t="e">
        <f t="shared" si="30"/>
        <v>#NAME?</v>
      </c>
      <c r="G242" s="312" t="e">
        <f t="shared" si="31"/>
        <v>#NAME?</v>
      </c>
      <c r="H242" s="312" t="e">
        <f t="shared" si="35"/>
        <v>#NAME?</v>
      </c>
      <c r="I242" s="312" t="e">
        <f t="shared" si="32"/>
        <v>#NAME?</v>
      </c>
      <c r="J242" s="312" t="e">
        <f>SUM($H$18:$H242)</f>
        <v>#NAME?</v>
      </c>
    </row>
    <row r="243" spans="1:10" ht="12.75">
      <c r="A243" s="309" t="e">
        <f t="shared" si="33"/>
        <v>#NAME?</v>
      </c>
      <c r="B243" s="310" t="e">
        <f t="shared" si="27"/>
        <v>#NAME?</v>
      </c>
      <c r="C243" s="312" t="e">
        <f t="shared" si="34"/>
        <v>#NAME?</v>
      </c>
      <c r="D243" s="312" t="e">
        <f t="shared" si="28"/>
        <v>#NAME?</v>
      </c>
      <c r="E243" s="313" t="e">
        <f t="shared" si="29"/>
        <v>#NAME?</v>
      </c>
      <c r="F243" s="312" t="e">
        <f t="shared" si="30"/>
        <v>#NAME?</v>
      </c>
      <c r="G243" s="312" t="e">
        <f t="shared" si="31"/>
        <v>#NAME?</v>
      </c>
      <c r="H243" s="312" t="e">
        <f t="shared" si="35"/>
        <v>#NAME?</v>
      </c>
      <c r="I243" s="312" t="e">
        <f t="shared" si="32"/>
        <v>#NAME?</v>
      </c>
      <c r="J243" s="312" t="e">
        <f>SUM($H$18:$H243)</f>
        <v>#NAME?</v>
      </c>
    </row>
    <row r="244" spans="1:10" ht="12.75">
      <c r="A244" s="309" t="e">
        <f t="shared" si="33"/>
        <v>#NAME?</v>
      </c>
      <c r="B244" s="310" t="e">
        <f t="shared" si="27"/>
        <v>#NAME?</v>
      </c>
      <c r="C244" s="312" t="e">
        <f t="shared" si="34"/>
        <v>#NAME?</v>
      </c>
      <c r="D244" s="312" t="e">
        <f t="shared" si="28"/>
        <v>#NAME?</v>
      </c>
      <c r="E244" s="313" t="e">
        <f t="shared" si="29"/>
        <v>#NAME?</v>
      </c>
      <c r="F244" s="312" t="e">
        <f t="shared" si="30"/>
        <v>#NAME?</v>
      </c>
      <c r="G244" s="312" t="e">
        <f t="shared" si="31"/>
        <v>#NAME?</v>
      </c>
      <c r="H244" s="312" t="e">
        <f t="shared" si="35"/>
        <v>#NAME?</v>
      </c>
      <c r="I244" s="312" t="e">
        <f t="shared" si="32"/>
        <v>#NAME?</v>
      </c>
      <c r="J244" s="312" t="e">
        <f>SUM($H$18:$H244)</f>
        <v>#NAME?</v>
      </c>
    </row>
    <row r="245" spans="1:10" ht="12.75">
      <c r="A245" s="309" t="e">
        <f t="shared" si="33"/>
        <v>#NAME?</v>
      </c>
      <c r="B245" s="310" t="e">
        <f t="shared" si="27"/>
        <v>#NAME?</v>
      </c>
      <c r="C245" s="312" t="e">
        <f t="shared" si="34"/>
        <v>#NAME?</v>
      </c>
      <c r="D245" s="312" t="e">
        <f t="shared" si="28"/>
        <v>#NAME?</v>
      </c>
      <c r="E245" s="313" t="e">
        <f t="shared" si="29"/>
        <v>#NAME?</v>
      </c>
      <c r="F245" s="312" t="e">
        <f t="shared" si="30"/>
        <v>#NAME?</v>
      </c>
      <c r="G245" s="312" t="e">
        <f t="shared" si="31"/>
        <v>#NAME?</v>
      </c>
      <c r="H245" s="312" t="e">
        <f t="shared" si="35"/>
        <v>#NAME?</v>
      </c>
      <c r="I245" s="312" t="e">
        <f t="shared" si="32"/>
        <v>#NAME?</v>
      </c>
      <c r="J245" s="312" t="e">
        <f>SUM($H$18:$H245)</f>
        <v>#NAME?</v>
      </c>
    </row>
    <row r="246" spans="1:10" ht="12.75">
      <c r="A246" s="309" t="e">
        <f t="shared" si="33"/>
        <v>#NAME?</v>
      </c>
      <c r="B246" s="310" t="e">
        <f t="shared" si="27"/>
        <v>#NAME?</v>
      </c>
      <c r="C246" s="312" t="e">
        <f t="shared" si="34"/>
        <v>#NAME?</v>
      </c>
      <c r="D246" s="312" t="e">
        <f t="shared" si="28"/>
        <v>#NAME?</v>
      </c>
      <c r="E246" s="313" t="e">
        <f t="shared" si="29"/>
        <v>#NAME?</v>
      </c>
      <c r="F246" s="312" t="e">
        <f t="shared" si="30"/>
        <v>#NAME?</v>
      </c>
      <c r="G246" s="312" t="e">
        <f t="shared" si="31"/>
        <v>#NAME?</v>
      </c>
      <c r="H246" s="312" t="e">
        <f t="shared" si="35"/>
        <v>#NAME?</v>
      </c>
      <c r="I246" s="312" t="e">
        <f t="shared" si="32"/>
        <v>#NAME?</v>
      </c>
      <c r="J246" s="312" t="e">
        <f>SUM($H$18:$H246)</f>
        <v>#NAME?</v>
      </c>
    </row>
    <row r="247" spans="1:10" ht="12.75">
      <c r="A247" s="309" t="e">
        <f t="shared" si="33"/>
        <v>#NAME?</v>
      </c>
      <c r="B247" s="310" t="e">
        <f t="shared" si="27"/>
        <v>#NAME?</v>
      </c>
      <c r="C247" s="312" t="e">
        <f t="shared" si="34"/>
        <v>#NAME?</v>
      </c>
      <c r="D247" s="312" t="e">
        <f t="shared" si="28"/>
        <v>#NAME?</v>
      </c>
      <c r="E247" s="313" t="e">
        <f t="shared" si="29"/>
        <v>#NAME?</v>
      </c>
      <c r="F247" s="312" t="e">
        <f t="shared" si="30"/>
        <v>#NAME?</v>
      </c>
      <c r="G247" s="312" t="e">
        <f t="shared" si="31"/>
        <v>#NAME?</v>
      </c>
      <c r="H247" s="312" t="e">
        <f t="shared" si="35"/>
        <v>#NAME?</v>
      </c>
      <c r="I247" s="312" t="e">
        <f t="shared" si="32"/>
        <v>#NAME?</v>
      </c>
      <c r="J247" s="312" t="e">
        <f>SUM($H$18:$H247)</f>
        <v>#NAME?</v>
      </c>
    </row>
    <row r="248" spans="1:10" ht="12.75">
      <c r="A248" s="309" t="e">
        <f t="shared" si="33"/>
        <v>#NAME?</v>
      </c>
      <c r="B248" s="310" t="e">
        <f t="shared" si="27"/>
        <v>#NAME?</v>
      </c>
      <c r="C248" s="312" t="e">
        <f t="shared" si="34"/>
        <v>#NAME?</v>
      </c>
      <c r="D248" s="312" t="e">
        <f t="shared" si="28"/>
        <v>#NAME?</v>
      </c>
      <c r="E248" s="313" t="e">
        <f t="shared" si="29"/>
        <v>#NAME?</v>
      </c>
      <c r="F248" s="312" t="e">
        <f t="shared" si="30"/>
        <v>#NAME?</v>
      </c>
      <c r="G248" s="312" t="e">
        <f t="shared" si="31"/>
        <v>#NAME?</v>
      </c>
      <c r="H248" s="312" t="e">
        <f t="shared" si="35"/>
        <v>#NAME?</v>
      </c>
      <c r="I248" s="312" t="e">
        <f t="shared" si="32"/>
        <v>#NAME?</v>
      </c>
      <c r="J248" s="312" t="e">
        <f>SUM($H$18:$H248)</f>
        <v>#NAME?</v>
      </c>
    </row>
    <row r="249" spans="1:10" ht="12.75">
      <c r="A249" s="309" t="e">
        <f t="shared" si="33"/>
        <v>#NAME?</v>
      </c>
      <c r="B249" s="310" t="e">
        <f t="shared" si="27"/>
        <v>#NAME?</v>
      </c>
      <c r="C249" s="312" t="e">
        <f t="shared" si="34"/>
        <v>#NAME?</v>
      </c>
      <c r="D249" s="312" t="e">
        <f t="shared" si="28"/>
        <v>#NAME?</v>
      </c>
      <c r="E249" s="313" t="e">
        <f t="shared" si="29"/>
        <v>#NAME?</v>
      </c>
      <c r="F249" s="312" t="e">
        <f t="shared" si="30"/>
        <v>#NAME?</v>
      </c>
      <c r="G249" s="312" t="e">
        <f t="shared" si="31"/>
        <v>#NAME?</v>
      </c>
      <c r="H249" s="312" t="e">
        <f t="shared" si="35"/>
        <v>#NAME?</v>
      </c>
      <c r="I249" s="312" t="e">
        <f t="shared" si="32"/>
        <v>#NAME?</v>
      </c>
      <c r="J249" s="312" t="e">
        <f>SUM($H$18:$H249)</f>
        <v>#NAME?</v>
      </c>
    </row>
    <row r="250" spans="1:10" ht="12.75">
      <c r="A250" s="309" t="e">
        <f t="shared" si="33"/>
        <v>#NAME?</v>
      </c>
      <c r="B250" s="310" t="e">
        <f t="shared" si="27"/>
        <v>#NAME?</v>
      </c>
      <c r="C250" s="312" t="e">
        <f t="shared" si="34"/>
        <v>#NAME?</v>
      </c>
      <c r="D250" s="312" t="e">
        <f t="shared" si="28"/>
        <v>#NAME?</v>
      </c>
      <c r="E250" s="313" t="e">
        <f t="shared" si="29"/>
        <v>#NAME?</v>
      </c>
      <c r="F250" s="312" t="e">
        <f t="shared" si="30"/>
        <v>#NAME?</v>
      </c>
      <c r="G250" s="312" t="e">
        <f t="shared" si="31"/>
        <v>#NAME?</v>
      </c>
      <c r="H250" s="312" t="e">
        <f t="shared" si="35"/>
        <v>#NAME?</v>
      </c>
      <c r="I250" s="312" t="e">
        <f t="shared" si="32"/>
        <v>#NAME?</v>
      </c>
      <c r="J250" s="312" t="e">
        <f>SUM($H$18:$H250)</f>
        <v>#NAME?</v>
      </c>
    </row>
    <row r="251" spans="1:10" ht="12.75">
      <c r="A251" s="309" t="e">
        <f t="shared" si="33"/>
        <v>#NAME?</v>
      </c>
      <c r="B251" s="310" t="e">
        <f t="shared" si="27"/>
        <v>#NAME?</v>
      </c>
      <c r="C251" s="312" t="e">
        <f t="shared" si="34"/>
        <v>#NAME?</v>
      </c>
      <c r="D251" s="312" t="e">
        <f t="shared" si="28"/>
        <v>#NAME?</v>
      </c>
      <c r="E251" s="313" t="e">
        <f t="shared" si="29"/>
        <v>#NAME?</v>
      </c>
      <c r="F251" s="312" t="e">
        <f t="shared" si="30"/>
        <v>#NAME?</v>
      </c>
      <c r="G251" s="312" t="e">
        <f t="shared" si="31"/>
        <v>#NAME?</v>
      </c>
      <c r="H251" s="312" t="e">
        <f t="shared" si="35"/>
        <v>#NAME?</v>
      </c>
      <c r="I251" s="312" t="e">
        <f t="shared" si="32"/>
        <v>#NAME?</v>
      </c>
      <c r="J251" s="312" t="e">
        <f>SUM($H$18:$H251)</f>
        <v>#NAME?</v>
      </c>
    </row>
    <row r="252" spans="1:10" ht="12.75">
      <c r="A252" s="309" t="e">
        <f t="shared" si="33"/>
        <v>#NAME?</v>
      </c>
      <c r="B252" s="310" t="e">
        <f t="shared" si="27"/>
        <v>#NAME?</v>
      </c>
      <c r="C252" s="312" t="e">
        <f t="shared" si="34"/>
        <v>#NAME?</v>
      </c>
      <c r="D252" s="312" t="e">
        <f t="shared" si="28"/>
        <v>#NAME?</v>
      </c>
      <c r="E252" s="313" t="e">
        <f t="shared" si="29"/>
        <v>#NAME?</v>
      </c>
      <c r="F252" s="312" t="e">
        <f t="shared" si="30"/>
        <v>#NAME?</v>
      </c>
      <c r="G252" s="312" t="e">
        <f t="shared" si="31"/>
        <v>#NAME?</v>
      </c>
      <c r="H252" s="312" t="e">
        <f t="shared" si="35"/>
        <v>#NAME?</v>
      </c>
      <c r="I252" s="312" t="e">
        <f t="shared" si="32"/>
        <v>#NAME?</v>
      </c>
      <c r="J252" s="312" t="e">
        <f>SUM($H$18:$H252)</f>
        <v>#NAME?</v>
      </c>
    </row>
    <row r="253" spans="1:10" ht="12.75">
      <c r="A253" s="309" t="e">
        <f t="shared" si="33"/>
        <v>#NAME?</v>
      </c>
      <c r="B253" s="310" t="e">
        <f t="shared" si="27"/>
        <v>#NAME?</v>
      </c>
      <c r="C253" s="312" t="e">
        <f t="shared" si="34"/>
        <v>#NAME?</v>
      </c>
      <c r="D253" s="312" t="e">
        <f t="shared" si="28"/>
        <v>#NAME?</v>
      </c>
      <c r="E253" s="313" t="e">
        <f t="shared" si="29"/>
        <v>#NAME?</v>
      </c>
      <c r="F253" s="312" t="e">
        <f t="shared" si="30"/>
        <v>#NAME?</v>
      </c>
      <c r="G253" s="312" t="e">
        <f t="shared" si="31"/>
        <v>#NAME?</v>
      </c>
      <c r="H253" s="312" t="e">
        <f t="shared" si="35"/>
        <v>#NAME?</v>
      </c>
      <c r="I253" s="312" t="e">
        <f t="shared" si="32"/>
        <v>#NAME?</v>
      </c>
      <c r="J253" s="312" t="e">
        <f>SUM($H$18:$H253)</f>
        <v>#NAME?</v>
      </c>
    </row>
    <row r="254" spans="1:10" ht="12.75">
      <c r="A254" s="309" t="e">
        <f t="shared" si="33"/>
        <v>#NAME?</v>
      </c>
      <c r="B254" s="310" t="e">
        <f t="shared" si="27"/>
        <v>#NAME?</v>
      </c>
      <c r="C254" s="312" t="e">
        <f t="shared" si="34"/>
        <v>#NAME?</v>
      </c>
      <c r="D254" s="312" t="e">
        <f t="shared" si="28"/>
        <v>#NAME?</v>
      </c>
      <c r="E254" s="313" t="e">
        <f t="shared" si="29"/>
        <v>#NAME?</v>
      </c>
      <c r="F254" s="312" t="e">
        <f t="shared" si="30"/>
        <v>#NAME?</v>
      </c>
      <c r="G254" s="312" t="e">
        <f t="shared" si="31"/>
        <v>#NAME?</v>
      </c>
      <c r="H254" s="312" t="e">
        <f t="shared" si="35"/>
        <v>#NAME?</v>
      </c>
      <c r="I254" s="312" t="e">
        <f t="shared" si="32"/>
        <v>#NAME?</v>
      </c>
      <c r="J254" s="312" t="e">
        <f>SUM($H$18:$H254)</f>
        <v>#NAME?</v>
      </c>
    </row>
    <row r="255" spans="1:10" ht="12.75">
      <c r="A255" s="309" t="e">
        <f t="shared" si="33"/>
        <v>#NAME?</v>
      </c>
      <c r="B255" s="310" t="e">
        <f t="shared" si="27"/>
        <v>#NAME?</v>
      </c>
      <c r="C255" s="312" t="e">
        <f t="shared" si="34"/>
        <v>#NAME?</v>
      </c>
      <c r="D255" s="312" t="e">
        <f t="shared" si="28"/>
        <v>#NAME?</v>
      </c>
      <c r="E255" s="313" t="e">
        <f t="shared" si="29"/>
        <v>#NAME?</v>
      </c>
      <c r="F255" s="312" t="e">
        <f t="shared" si="30"/>
        <v>#NAME?</v>
      </c>
      <c r="G255" s="312" t="e">
        <f t="shared" si="31"/>
        <v>#NAME?</v>
      </c>
      <c r="H255" s="312" t="e">
        <f t="shared" si="35"/>
        <v>#NAME?</v>
      </c>
      <c r="I255" s="312" t="e">
        <f t="shared" si="32"/>
        <v>#NAME?</v>
      </c>
      <c r="J255" s="312" t="e">
        <f>SUM($H$18:$H255)</f>
        <v>#NAME?</v>
      </c>
    </row>
    <row r="256" spans="1:10" ht="12.75">
      <c r="A256" s="309" t="e">
        <f t="shared" si="33"/>
        <v>#NAME?</v>
      </c>
      <c r="B256" s="310" t="e">
        <f t="shared" si="27"/>
        <v>#NAME?</v>
      </c>
      <c r="C256" s="312" t="e">
        <f t="shared" si="34"/>
        <v>#NAME?</v>
      </c>
      <c r="D256" s="312" t="e">
        <f t="shared" si="28"/>
        <v>#NAME?</v>
      </c>
      <c r="E256" s="313" t="e">
        <f t="shared" si="29"/>
        <v>#NAME?</v>
      </c>
      <c r="F256" s="312" t="e">
        <f t="shared" si="30"/>
        <v>#NAME?</v>
      </c>
      <c r="G256" s="312" t="e">
        <f t="shared" si="31"/>
        <v>#NAME?</v>
      </c>
      <c r="H256" s="312" t="e">
        <f t="shared" si="35"/>
        <v>#NAME?</v>
      </c>
      <c r="I256" s="312" t="e">
        <f t="shared" si="32"/>
        <v>#NAME?</v>
      </c>
      <c r="J256" s="312" t="e">
        <f>SUM($H$18:$H256)</f>
        <v>#NAME?</v>
      </c>
    </row>
    <row r="257" spans="1:10" ht="12.75">
      <c r="A257" s="309" t="e">
        <f t="shared" si="33"/>
        <v>#NAME?</v>
      </c>
      <c r="B257" s="310" t="e">
        <f t="shared" si="27"/>
        <v>#NAME?</v>
      </c>
      <c r="C257" s="312" t="e">
        <f t="shared" si="34"/>
        <v>#NAME?</v>
      </c>
      <c r="D257" s="312" t="e">
        <f t="shared" si="28"/>
        <v>#NAME?</v>
      </c>
      <c r="E257" s="313" t="e">
        <f t="shared" si="29"/>
        <v>#NAME?</v>
      </c>
      <c r="F257" s="312" t="e">
        <f t="shared" si="30"/>
        <v>#NAME?</v>
      </c>
      <c r="G257" s="312" t="e">
        <f t="shared" si="31"/>
        <v>#NAME?</v>
      </c>
      <c r="H257" s="312" t="e">
        <f t="shared" si="35"/>
        <v>#NAME?</v>
      </c>
      <c r="I257" s="312" t="e">
        <f t="shared" si="32"/>
        <v>#NAME?</v>
      </c>
      <c r="J257" s="312" t="e">
        <f>SUM($H$18:$H257)</f>
        <v>#NAME?</v>
      </c>
    </row>
    <row r="258" spans="1:10" ht="12.75">
      <c r="A258" s="309" t="e">
        <f t="shared" si="33"/>
        <v>#NAME?</v>
      </c>
      <c r="B258" s="310" t="e">
        <f t="shared" si="27"/>
        <v>#NAME?</v>
      </c>
      <c r="C258" s="312" t="e">
        <f t="shared" si="34"/>
        <v>#NAME?</v>
      </c>
      <c r="D258" s="312" t="e">
        <f t="shared" si="28"/>
        <v>#NAME?</v>
      </c>
      <c r="E258" s="313" t="e">
        <f t="shared" si="29"/>
        <v>#NAME?</v>
      </c>
      <c r="F258" s="312" t="e">
        <f t="shared" si="30"/>
        <v>#NAME?</v>
      </c>
      <c r="G258" s="312" t="e">
        <f t="shared" si="31"/>
        <v>#NAME?</v>
      </c>
      <c r="H258" s="312" t="e">
        <f t="shared" si="35"/>
        <v>#NAME?</v>
      </c>
      <c r="I258" s="312" t="e">
        <f t="shared" si="32"/>
        <v>#NAME?</v>
      </c>
      <c r="J258" s="312" t="e">
        <f>SUM($H$18:$H258)</f>
        <v>#NAME?</v>
      </c>
    </row>
    <row r="259" spans="1:10" ht="12.75">
      <c r="A259" s="309" t="e">
        <f t="shared" si="33"/>
        <v>#NAME?</v>
      </c>
      <c r="B259" s="310" t="e">
        <f t="shared" si="27"/>
        <v>#NAME?</v>
      </c>
      <c r="C259" s="312" t="e">
        <f t="shared" si="34"/>
        <v>#NAME?</v>
      </c>
      <c r="D259" s="312" t="e">
        <f t="shared" si="28"/>
        <v>#NAME?</v>
      </c>
      <c r="E259" s="313" t="e">
        <f t="shared" si="29"/>
        <v>#NAME?</v>
      </c>
      <c r="F259" s="312" t="e">
        <f t="shared" si="30"/>
        <v>#NAME?</v>
      </c>
      <c r="G259" s="312" t="e">
        <f t="shared" si="31"/>
        <v>#NAME?</v>
      </c>
      <c r="H259" s="312" t="e">
        <f t="shared" si="35"/>
        <v>#NAME?</v>
      </c>
      <c r="I259" s="312" t="e">
        <f t="shared" si="32"/>
        <v>#NAME?</v>
      </c>
      <c r="J259" s="312" t="e">
        <f>SUM($H$18:$H259)</f>
        <v>#NAME?</v>
      </c>
    </row>
    <row r="260" spans="1:10" ht="12.75">
      <c r="A260" s="309" t="e">
        <f t="shared" si="33"/>
        <v>#NAME?</v>
      </c>
      <c r="B260" s="310" t="e">
        <f t="shared" si="27"/>
        <v>#NAME?</v>
      </c>
      <c r="C260" s="312" t="e">
        <f t="shared" si="34"/>
        <v>#NAME?</v>
      </c>
      <c r="D260" s="312" t="e">
        <f t="shared" si="28"/>
        <v>#NAME?</v>
      </c>
      <c r="E260" s="313" t="e">
        <f t="shared" si="29"/>
        <v>#NAME?</v>
      </c>
      <c r="F260" s="312" t="e">
        <f t="shared" si="30"/>
        <v>#NAME?</v>
      </c>
      <c r="G260" s="312" t="e">
        <f t="shared" si="31"/>
        <v>#NAME?</v>
      </c>
      <c r="H260" s="312" t="e">
        <f t="shared" si="35"/>
        <v>#NAME?</v>
      </c>
      <c r="I260" s="312" t="e">
        <f t="shared" si="32"/>
        <v>#NAME?</v>
      </c>
      <c r="J260" s="312" t="e">
        <f>SUM($H$18:$H260)</f>
        <v>#NAME?</v>
      </c>
    </row>
    <row r="261" spans="1:10" ht="12.75">
      <c r="A261" s="309" t="e">
        <f t="shared" si="33"/>
        <v>#NAME?</v>
      </c>
      <c r="B261" s="310" t="e">
        <f t="shared" si="27"/>
        <v>#NAME?</v>
      </c>
      <c r="C261" s="312" t="e">
        <f t="shared" si="34"/>
        <v>#NAME?</v>
      </c>
      <c r="D261" s="312" t="e">
        <f t="shared" si="28"/>
        <v>#NAME?</v>
      </c>
      <c r="E261" s="313" t="e">
        <f t="shared" si="29"/>
        <v>#NAME?</v>
      </c>
      <c r="F261" s="312" t="e">
        <f t="shared" si="30"/>
        <v>#NAME?</v>
      </c>
      <c r="G261" s="312" t="e">
        <f t="shared" si="31"/>
        <v>#NAME?</v>
      </c>
      <c r="H261" s="312" t="e">
        <f t="shared" si="35"/>
        <v>#NAME?</v>
      </c>
      <c r="I261" s="312" t="e">
        <f t="shared" si="32"/>
        <v>#NAME?</v>
      </c>
      <c r="J261" s="312" t="e">
        <f>SUM($H$18:$H261)</f>
        <v>#NAME?</v>
      </c>
    </row>
    <row r="262" spans="1:10" ht="12.75">
      <c r="A262" s="309" t="e">
        <f t="shared" si="33"/>
        <v>#NAME?</v>
      </c>
      <c r="B262" s="310" t="e">
        <f t="shared" si="27"/>
        <v>#NAME?</v>
      </c>
      <c r="C262" s="312" t="e">
        <f t="shared" si="34"/>
        <v>#NAME?</v>
      </c>
      <c r="D262" s="312" t="e">
        <f t="shared" si="28"/>
        <v>#NAME?</v>
      </c>
      <c r="E262" s="313" t="e">
        <f t="shared" si="29"/>
        <v>#NAME?</v>
      </c>
      <c r="F262" s="312" t="e">
        <f t="shared" si="30"/>
        <v>#NAME?</v>
      </c>
      <c r="G262" s="312" t="e">
        <f t="shared" si="31"/>
        <v>#NAME?</v>
      </c>
      <c r="H262" s="312" t="e">
        <f t="shared" si="35"/>
        <v>#NAME?</v>
      </c>
      <c r="I262" s="312" t="e">
        <f t="shared" si="32"/>
        <v>#NAME?</v>
      </c>
      <c r="J262" s="312" t="e">
        <f>SUM($H$18:$H262)</f>
        <v>#NAME?</v>
      </c>
    </row>
    <row r="263" spans="1:10" ht="12.75">
      <c r="A263" s="309" t="e">
        <f t="shared" si="33"/>
        <v>#NAME?</v>
      </c>
      <c r="B263" s="310" t="e">
        <f t="shared" si="27"/>
        <v>#NAME?</v>
      </c>
      <c r="C263" s="312" t="e">
        <f t="shared" si="34"/>
        <v>#NAME?</v>
      </c>
      <c r="D263" s="312" t="e">
        <f t="shared" si="28"/>
        <v>#NAME?</v>
      </c>
      <c r="E263" s="313" t="e">
        <f t="shared" si="29"/>
        <v>#NAME?</v>
      </c>
      <c r="F263" s="312" t="e">
        <f t="shared" si="30"/>
        <v>#NAME?</v>
      </c>
      <c r="G263" s="312" t="e">
        <f t="shared" si="31"/>
        <v>#NAME?</v>
      </c>
      <c r="H263" s="312" t="e">
        <f t="shared" si="35"/>
        <v>#NAME?</v>
      </c>
      <c r="I263" s="312" t="e">
        <f t="shared" si="32"/>
        <v>#NAME?</v>
      </c>
      <c r="J263" s="312" t="e">
        <f>SUM($H$18:$H263)</f>
        <v>#NAME?</v>
      </c>
    </row>
    <row r="264" spans="1:10" ht="12.75">
      <c r="A264" s="309" t="e">
        <f t="shared" si="33"/>
        <v>#NAME?</v>
      </c>
      <c r="B264" s="310" t="e">
        <f t="shared" si="27"/>
        <v>#NAME?</v>
      </c>
      <c r="C264" s="312" t="e">
        <f t="shared" si="34"/>
        <v>#NAME?</v>
      </c>
      <c r="D264" s="312" t="e">
        <f t="shared" si="28"/>
        <v>#NAME?</v>
      </c>
      <c r="E264" s="313" t="e">
        <f t="shared" si="29"/>
        <v>#NAME?</v>
      </c>
      <c r="F264" s="312" t="e">
        <f t="shared" si="30"/>
        <v>#NAME?</v>
      </c>
      <c r="G264" s="312" t="e">
        <f t="shared" si="31"/>
        <v>#NAME?</v>
      </c>
      <c r="H264" s="312" t="e">
        <f t="shared" si="35"/>
        <v>#NAME?</v>
      </c>
      <c r="I264" s="312" t="e">
        <f t="shared" si="32"/>
        <v>#NAME?</v>
      </c>
      <c r="J264" s="312" t="e">
        <f>SUM($H$18:$H264)</f>
        <v>#NAME?</v>
      </c>
    </row>
    <row r="265" spans="1:10" ht="12.75">
      <c r="A265" s="309" t="e">
        <f t="shared" si="33"/>
        <v>#NAME?</v>
      </c>
      <c r="B265" s="310" t="e">
        <f t="shared" si="27"/>
        <v>#NAME?</v>
      </c>
      <c r="C265" s="312" t="e">
        <f t="shared" si="34"/>
        <v>#NAME?</v>
      </c>
      <c r="D265" s="312" t="e">
        <f t="shared" si="28"/>
        <v>#NAME?</v>
      </c>
      <c r="E265" s="313" t="e">
        <f t="shared" si="29"/>
        <v>#NAME?</v>
      </c>
      <c r="F265" s="312" t="e">
        <f t="shared" si="30"/>
        <v>#NAME?</v>
      </c>
      <c r="G265" s="312" t="e">
        <f t="shared" si="31"/>
        <v>#NAME?</v>
      </c>
      <c r="H265" s="312" t="e">
        <f t="shared" si="35"/>
        <v>#NAME?</v>
      </c>
      <c r="I265" s="312" t="e">
        <f t="shared" si="32"/>
        <v>#NAME?</v>
      </c>
      <c r="J265" s="312" t="e">
        <f>SUM($H$18:$H265)</f>
        <v>#NAME?</v>
      </c>
    </row>
    <row r="266" spans="1:10" ht="12.75">
      <c r="A266" s="309" t="e">
        <f t="shared" si="33"/>
        <v>#NAME?</v>
      </c>
      <c r="B266" s="310" t="e">
        <f t="shared" si="27"/>
        <v>#NAME?</v>
      </c>
      <c r="C266" s="312" t="e">
        <f t="shared" si="34"/>
        <v>#NAME?</v>
      </c>
      <c r="D266" s="312" t="e">
        <f t="shared" si="28"/>
        <v>#NAME?</v>
      </c>
      <c r="E266" s="313" t="e">
        <f t="shared" si="29"/>
        <v>#NAME?</v>
      </c>
      <c r="F266" s="312" t="e">
        <f t="shared" si="30"/>
        <v>#NAME?</v>
      </c>
      <c r="G266" s="312" t="e">
        <f t="shared" si="31"/>
        <v>#NAME?</v>
      </c>
      <c r="H266" s="312" t="e">
        <f t="shared" si="35"/>
        <v>#NAME?</v>
      </c>
      <c r="I266" s="312" t="e">
        <f t="shared" si="32"/>
        <v>#NAME?</v>
      </c>
      <c r="J266" s="312" t="e">
        <f>SUM($H$18:$H266)</f>
        <v>#NAME?</v>
      </c>
    </row>
    <row r="267" spans="1:10" ht="12.75">
      <c r="A267" s="309" t="e">
        <f t="shared" si="33"/>
        <v>#NAME?</v>
      </c>
      <c r="B267" s="310" t="e">
        <f t="shared" si="27"/>
        <v>#NAME?</v>
      </c>
      <c r="C267" s="312" t="e">
        <f t="shared" si="34"/>
        <v>#NAME?</v>
      </c>
      <c r="D267" s="312" t="e">
        <f t="shared" si="28"/>
        <v>#NAME?</v>
      </c>
      <c r="E267" s="313" t="e">
        <f t="shared" si="29"/>
        <v>#NAME?</v>
      </c>
      <c r="F267" s="312" t="e">
        <f t="shared" si="30"/>
        <v>#NAME?</v>
      </c>
      <c r="G267" s="312" t="e">
        <f t="shared" si="31"/>
        <v>#NAME?</v>
      </c>
      <c r="H267" s="312" t="e">
        <f t="shared" si="35"/>
        <v>#NAME?</v>
      </c>
      <c r="I267" s="312" t="e">
        <f t="shared" si="32"/>
        <v>#NAME?</v>
      </c>
      <c r="J267" s="312" t="e">
        <f>SUM($H$18:$H267)</f>
        <v>#NAME?</v>
      </c>
    </row>
    <row r="268" spans="1:10" ht="12.75">
      <c r="A268" s="309" t="e">
        <f t="shared" si="33"/>
        <v>#NAME?</v>
      </c>
      <c r="B268" s="310" t="e">
        <f t="shared" si="27"/>
        <v>#NAME?</v>
      </c>
      <c r="C268" s="312" t="e">
        <f t="shared" si="34"/>
        <v>#NAME?</v>
      </c>
      <c r="D268" s="312" t="e">
        <f t="shared" si="28"/>
        <v>#NAME?</v>
      </c>
      <c r="E268" s="313" t="e">
        <f t="shared" si="29"/>
        <v>#NAME?</v>
      </c>
      <c r="F268" s="312" t="e">
        <f t="shared" si="30"/>
        <v>#NAME?</v>
      </c>
      <c r="G268" s="312" t="e">
        <f t="shared" si="31"/>
        <v>#NAME?</v>
      </c>
      <c r="H268" s="312" t="e">
        <f t="shared" si="35"/>
        <v>#NAME?</v>
      </c>
      <c r="I268" s="312" t="e">
        <f t="shared" si="32"/>
        <v>#NAME?</v>
      </c>
      <c r="J268" s="312" t="e">
        <f>SUM($H$18:$H268)</f>
        <v>#NAME?</v>
      </c>
    </row>
    <row r="269" spans="1:10" ht="12.75">
      <c r="A269" s="309" t="e">
        <f t="shared" si="33"/>
        <v>#NAME?</v>
      </c>
      <c r="B269" s="310" t="e">
        <f t="shared" si="27"/>
        <v>#NAME?</v>
      </c>
      <c r="C269" s="312" t="e">
        <f t="shared" si="34"/>
        <v>#NAME?</v>
      </c>
      <c r="D269" s="312" t="e">
        <f t="shared" si="28"/>
        <v>#NAME?</v>
      </c>
      <c r="E269" s="313" t="e">
        <f t="shared" si="29"/>
        <v>#NAME?</v>
      </c>
      <c r="F269" s="312" t="e">
        <f t="shared" si="30"/>
        <v>#NAME?</v>
      </c>
      <c r="G269" s="312" t="e">
        <f t="shared" si="31"/>
        <v>#NAME?</v>
      </c>
      <c r="H269" s="312" t="e">
        <f t="shared" si="35"/>
        <v>#NAME?</v>
      </c>
      <c r="I269" s="312" t="e">
        <f t="shared" si="32"/>
        <v>#NAME?</v>
      </c>
      <c r="J269" s="312" t="e">
        <f>SUM($H$18:$H269)</f>
        <v>#NAME?</v>
      </c>
    </row>
    <row r="270" spans="1:10" ht="12.75">
      <c r="A270" s="309" t="e">
        <f t="shared" si="33"/>
        <v>#NAME?</v>
      </c>
      <c r="B270" s="310" t="e">
        <f t="shared" si="27"/>
        <v>#NAME?</v>
      </c>
      <c r="C270" s="312" t="e">
        <f t="shared" si="34"/>
        <v>#NAME?</v>
      </c>
      <c r="D270" s="312" t="e">
        <f t="shared" si="28"/>
        <v>#NAME?</v>
      </c>
      <c r="E270" s="313" t="e">
        <f t="shared" si="29"/>
        <v>#NAME?</v>
      </c>
      <c r="F270" s="312" t="e">
        <f t="shared" si="30"/>
        <v>#NAME?</v>
      </c>
      <c r="G270" s="312" t="e">
        <f t="shared" si="31"/>
        <v>#NAME?</v>
      </c>
      <c r="H270" s="312" t="e">
        <f t="shared" si="35"/>
        <v>#NAME?</v>
      </c>
      <c r="I270" s="312" t="e">
        <f t="shared" si="32"/>
        <v>#NAME?</v>
      </c>
      <c r="J270" s="312" t="e">
        <f>SUM($H$18:$H270)</f>
        <v>#NAME?</v>
      </c>
    </row>
    <row r="271" spans="1:10" ht="12.75">
      <c r="A271" s="309" t="e">
        <f t="shared" si="33"/>
        <v>#NAME?</v>
      </c>
      <c r="B271" s="310" t="e">
        <f t="shared" si="27"/>
        <v>#NAME?</v>
      </c>
      <c r="C271" s="312" t="e">
        <f t="shared" si="34"/>
        <v>#NAME?</v>
      </c>
      <c r="D271" s="312" t="e">
        <f t="shared" si="28"/>
        <v>#NAME?</v>
      </c>
      <c r="E271" s="313" t="e">
        <f t="shared" si="29"/>
        <v>#NAME?</v>
      </c>
      <c r="F271" s="312" t="e">
        <f t="shared" si="30"/>
        <v>#NAME?</v>
      </c>
      <c r="G271" s="312" t="e">
        <f t="shared" si="31"/>
        <v>#NAME?</v>
      </c>
      <c r="H271" s="312" t="e">
        <f t="shared" si="35"/>
        <v>#NAME?</v>
      </c>
      <c r="I271" s="312" t="e">
        <f t="shared" si="32"/>
        <v>#NAME?</v>
      </c>
      <c r="J271" s="312" t="e">
        <f>SUM($H$18:$H271)</f>
        <v>#NAME?</v>
      </c>
    </row>
    <row r="272" spans="1:10" ht="12.75">
      <c r="A272" s="309" t="e">
        <f t="shared" si="33"/>
        <v>#NAME?</v>
      </c>
      <c r="B272" s="310" t="e">
        <f t="shared" si="27"/>
        <v>#NAME?</v>
      </c>
      <c r="C272" s="312" t="e">
        <f t="shared" si="34"/>
        <v>#NAME?</v>
      </c>
      <c r="D272" s="312" t="e">
        <f t="shared" si="28"/>
        <v>#NAME?</v>
      </c>
      <c r="E272" s="313" t="e">
        <f t="shared" si="29"/>
        <v>#NAME?</v>
      </c>
      <c r="F272" s="312" t="e">
        <f t="shared" si="30"/>
        <v>#NAME?</v>
      </c>
      <c r="G272" s="312" t="e">
        <f t="shared" si="31"/>
        <v>#NAME?</v>
      </c>
      <c r="H272" s="312" t="e">
        <f t="shared" si="35"/>
        <v>#NAME?</v>
      </c>
      <c r="I272" s="312" t="e">
        <f t="shared" si="32"/>
        <v>#NAME?</v>
      </c>
      <c r="J272" s="312" t="e">
        <f>SUM($H$18:$H272)</f>
        <v>#NAME?</v>
      </c>
    </row>
    <row r="273" spans="1:10" ht="12.75">
      <c r="A273" s="309" t="e">
        <f t="shared" si="33"/>
        <v>#NAME?</v>
      </c>
      <c r="B273" s="310" t="e">
        <f t="shared" si="27"/>
        <v>#NAME?</v>
      </c>
      <c r="C273" s="312" t="e">
        <f t="shared" si="34"/>
        <v>#NAME?</v>
      </c>
      <c r="D273" s="312" t="e">
        <f t="shared" si="28"/>
        <v>#NAME?</v>
      </c>
      <c r="E273" s="313" t="e">
        <f t="shared" si="29"/>
        <v>#NAME?</v>
      </c>
      <c r="F273" s="312" t="e">
        <f t="shared" si="30"/>
        <v>#NAME?</v>
      </c>
      <c r="G273" s="312" t="e">
        <f t="shared" si="31"/>
        <v>#NAME?</v>
      </c>
      <c r="H273" s="312" t="e">
        <f t="shared" si="35"/>
        <v>#NAME?</v>
      </c>
      <c r="I273" s="312" t="e">
        <f t="shared" si="32"/>
        <v>#NAME?</v>
      </c>
      <c r="J273" s="312" t="e">
        <f>SUM($H$18:$H273)</f>
        <v>#NAME?</v>
      </c>
    </row>
    <row r="274" spans="1:10" ht="12.75">
      <c r="A274" s="309" t="e">
        <f t="shared" si="33"/>
        <v>#NAME?</v>
      </c>
      <c r="B274" s="310" t="e">
        <f aca="true" t="shared" si="36" ref="B274:B337">IF(Pay_Num_3&lt;&gt;"",DATE(YEAR(Loan_Start_3),MONTH(Loan_Start_3)+(Pay_Num_3)*12/Num_Pmt_Per_Year_3,DAY(Loan_Start_3)),"")</f>
        <v>#NAME?</v>
      </c>
      <c r="C274" s="312" t="e">
        <f t="shared" si="34"/>
        <v>#NAME?</v>
      </c>
      <c r="D274" s="312" t="e">
        <f aca="true" t="shared" si="37" ref="D274:D337">IF(Pay_Num_3&lt;&gt;"",Scheduled_Monthly_Payment_3,"")</f>
        <v>#NAME?</v>
      </c>
      <c r="E274" s="313" t="e">
        <f aca="true" t="shared" si="38" ref="E274:E337">IF(AND(Pay_Num_3&lt;&gt;"",Sched_Pay_3+Scheduled_Extra_Payments_3&lt;Beg_Bal_3),Scheduled_Extra_Payments_3,IF(AND(Pay_Num_3&lt;&gt;"",Beg_Bal_3-Sched_Pay_3&gt;0),Beg_Bal_3-Sched_Pay_3,IF(Pay_Num_3&lt;&gt;"",0,"")))</f>
        <v>#NAME?</v>
      </c>
      <c r="F274" s="312" t="e">
        <f aca="true" t="shared" si="39" ref="F274:F337">IF(AND(Pay_Num_3&lt;&gt;"",Sched_Pay_3+Extra_Pay_3&lt;Beg_Bal_3),Sched_Pay_3+Extra_Pay_3,IF(Pay_Num_3&lt;&gt;"",Beg_Bal_3,""))</f>
        <v>#NAME?</v>
      </c>
      <c r="G274" s="312" t="e">
        <f aca="true" t="shared" si="40" ref="G274:G337">IF(Pay_Num_3&lt;&gt;"",Total_Pay_3-Int_3,"")</f>
        <v>#NAME?</v>
      </c>
      <c r="H274" s="312" t="e">
        <f t="shared" si="35"/>
        <v>#NAME?</v>
      </c>
      <c r="I274" s="312" t="e">
        <f aca="true" t="shared" si="41" ref="I274:I337">IF(AND(Pay_Num_3&lt;&gt;"",Sched_Pay_3+Extra_Pay_3&lt;Beg_Bal_3),Beg_Bal_3-Princ_3,IF(Pay_Num_3&lt;&gt;"",0,""))</f>
        <v>#NAME?</v>
      </c>
      <c r="J274" s="312" t="e">
        <f>SUM($H$18:$H274)</f>
        <v>#NAME?</v>
      </c>
    </row>
    <row r="275" spans="1:10" ht="12.75">
      <c r="A275" s="309" t="e">
        <f aca="true" t="shared" si="42" ref="A275:A338">IF(Values_Entered_3,A274+1,"")</f>
        <v>#NAME?</v>
      </c>
      <c r="B275" s="310" t="e">
        <f t="shared" si="36"/>
        <v>#NAME?</v>
      </c>
      <c r="C275" s="312" t="e">
        <f aca="true" t="shared" si="43" ref="C275:C338">IF(Pay_Num_3&lt;&gt;"",I274,"")</f>
        <v>#NAME?</v>
      </c>
      <c r="D275" s="312" t="e">
        <f t="shared" si="37"/>
        <v>#NAME?</v>
      </c>
      <c r="E275" s="313" t="e">
        <f t="shared" si="38"/>
        <v>#NAME?</v>
      </c>
      <c r="F275" s="312" t="e">
        <f t="shared" si="39"/>
        <v>#NAME?</v>
      </c>
      <c r="G275" s="312" t="e">
        <f t="shared" si="40"/>
        <v>#NAME?</v>
      </c>
      <c r="H275" s="312" t="e">
        <f aca="true" t="shared" si="44" ref="H275:H338">IF(Pay_Num_3&lt;&gt;"",Beg_Bal_3*Interest_Rate_3/Num_Pmt_Per_Year_3,"")</f>
        <v>#NAME?</v>
      </c>
      <c r="I275" s="312" t="e">
        <f t="shared" si="41"/>
        <v>#NAME?</v>
      </c>
      <c r="J275" s="312" t="e">
        <f>SUM($H$18:$H275)</f>
        <v>#NAME?</v>
      </c>
    </row>
    <row r="276" spans="1:10" ht="12.75">
      <c r="A276" s="309" t="e">
        <f t="shared" si="42"/>
        <v>#NAME?</v>
      </c>
      <c r="B276" s="310" t="e">
        <f t="shared" si="36"/>
        <v>#NAME?</v>
      </c>
      <c r="C276" s="312" t="e">
        <f t="shared" si="43"/>
        <v>#NAME?</v>
      </c>
      <c r="D276" s="312" t="e">
        <f t="shared" si="37"/>
        <v>#NAME?</v>
      </c>
      <c r="E276" s="313" t="e">
        <f t="shared" si="38"/>
        <v>#NAME?</v>
      </c>
      <c r="F276" s="312" t="e">
        <f t="shared" si="39"/>
        <v>#NAME?</v>
      </c>
      <c r="G276" s="312" t="e">
        <f t="shared" si="40"/>
        <v>#NAME?</v>
      </c>
      <c r="H276" s="312" t="e">
        <f t="shared" si="44"/>
        <v>#NAME?</v>
      </c>
      <c r="I276" s="312" t="e">
        <f t="shared" si="41"/>
        <v>#NAME?</v>
      </c>
      <c r="J276" s="312" t="e">
        <f>SUM($H$18:$H276)</f>
        <v>#NAME?</v>
      </c>
    </row>
    <row r="277" spans="1:10" ht="12.75">
      <c r="A277" s="309" t="e">
        <f t="shared" si="42"/>
        <v>#NAME?</v>
      </c>
      <c r="B277" s="310" t="e">
        <f t="shared" si="36"/>
        <v>#NAME?</v>
      </c>
      <c r="C277" s="312" t="e">
        <f t="shared" si="43"/>
        <v>#NAME?</v>
      </c>
      <c r="D277" s="312" t="e">
        <f t="shared" si="37"/>
        <v>#NAME?</v>
      </c>
      <c r="E277" s="313" t="e">
        <f t="shared" si="38"/>
        <v>#NAME?</v>
      </c>
      <c r="F277" s="312" t="e">
        <f t="shared" si="39"/>
        <v>#NAME?</v>
      </c>
      <c r="G277" s="312" t="e">
        <f t="shared" si="40"/>
        <v>#NAME?</v>
      </c>
      <c r="H277" s="312" t="e">
        <f t="shared" si="44"/>
        <v>#NAME?</v>
      </c>
      <c r="I277" s="312" t="e">
        <f t="shared" si="41"/>
        <v>#NAME?</v>
      </c>
      <c r="J277" s="312" t="e">
        <f>SUM($H$18:$H277)</f>
        <v>#NAME?</v>
      </c>
    </row>
    <row r="278" spans="1:10" ht="12.75">
      <c r="A278" s="309" t="e">
        <f t="shared" si="42"/>
        <v>#NAME?</v>
      </c>
      <c r="B278" s="310" t="e">
        <f t="shared" si="36"/>
        <v>#NAME?</v>
      </c>
      <c r="C278" s="312" t="e">
        <f t="shared" si="43"/>
        <v>#NAME?</v>
      </c>
      <c r="D278" s="312" t="e">
        <f t="shared" si="37"/>
        <v>#NAME?</v>
      </c>
      <c r="E278" s="313" t="e">
        <f t="shared" si="38"/>
        <v>#NAME?</v>
      </c>
      <c r="F278" s="312" t="e">
        <f t="shared" si="39"/>
        <v>#NAME?</v>
      </c>
      <c r="G278" s="312" t="e">
        <f t="shared" si="40"/>
        <v>#NAME?</v>
      </c>
      <c r="H278" s="312" t="e">
        <f t="shared" si="44"/>
        <v>#NAME?</v>
      </c>
      <c r="I278" s="312" t="e">
        <f t="shared" si="41"/>
        <v>#NAME?</v>
      </c>
      <c r="J278" s="312" t="e">
        <f>SUM($H$18:$H278)</f>
        <v>#NAME?</v>
      </c>
    </row>
    <row r="279" spans="1:10" ht="12.75">
      <c r="A279" s="309" t="e">
        <f t="shared" si="42"/>
        <v>#NAME?</v>
      </c>
      <c r="B279" s="310" t="e">
        <f t="shared" si="36"/>
        <v>#NAME?</v>
      </c>
      <c r="C279" s="312" t="e">
        <f t="shared" si="43"/>
        <v>#NAME?</v>
      </c>
      <c r="D279" s="312" t="e">
        <f t="shared" si="37"/>
        <v>#NAME?</v>
      </c>
      <c r="E279" s="313" t="e">
        <f t="shared" si="38"/>
        <v>#NAME?</v>
      </c>
      <c r="F279" s="312" t="e">
        <f t="shared" si="39"/>
        <v>#NAME?</v>
      </c>
      <c r="G279" s="312" t="e">
        <f t="shared" si="40"/>
        <v>#NAME?</v>
      </c>
      <c r="H279" s="312" t="e">
        <f t="shared" si="44"/>
        <v>#NAME?</v>
      </c>
      <c r="I279" s="312" t="e">
        <f t="shared" si="41"/>
        <v>#NAME?</v>
      </c>
      <c r="J279" s="312" t="e">
        <f>SUM($H$18:$H279)</f>
        <v>#NAME?</v>
      </c>
    </row>
    <row r="280" spans="1:10" ht="12.75">
      <c r="A280" s="309" t="e">
        <f t="shared" si="42"/>
        <v>#NAME?</v>
      </c>
      <c r="B280" s="310" t="e">
        <f t="shared" si="36"/>
        <v>#NAME?</v>
      </c>
      <c r="C280" s="312" t="e">
        <f t="shared" si="43"/>
        <v>#NAME?</v>
      </c>
      <c r="D280" s="312" t="e">
        <f t="shared" si="37"/>
        <v>#NAME?</v>
      </c>
      <c r="E280" s="313" t="e">
        <f t="shared" si="38"/>
        <v>#NAME?</v>
      </c>
      <c r="F280" s="312" t="e">
        <f t="shared" si="39"/>
        <v>#NAME?</v>
      </c>
      <c r="G280" s="312" t="e">
        <f t="shared" si="40"/>
        <v>#NAME?</v>
      </c>
      <c r="H280" s="312" t="e">
        <f t="shared" si="44"/>
        <v>#NAME?</v>
      </c>
      <c r="I280" s="312" t="e">
        <f t="shared" si="41"/>
        <v>#NAME?</v>
      </c>
      <c r="J280" s="312" t="e">
        <f>SUM($H$18:$H280)</f>
        <v>#NAME?</v>
      </c>
    </row>
    <row r="281" spans="1:10" ht="12.75">
      <c r="A281" s="309" t="e">
        <f t="shared" si="42"/>
        <v>#NAME?</v>
      </c>
      <c r="B281" s="310" t="e">
        <f t="shared" si="36"/>
        <v>#NAME?</v>
      </c>
      <c r="C281" s="312" t="e">
        <f t="shared" si="43"/>
        <v>#NAME?</v>
      </c>
      <c r="D281" s="312" t="e">
        <f t="shared" si="37"/>
        <v>#NAME?</v>
      </c>
      <c r="E281" s="313" t="e">
        <f t="shared" si="38"/>
        <v>#NAME?</v>
      </c>
      <c r="F281" s="312" t="e">
        <f t="shared" si="39"/>
        <v>#NAME?</v>
      </c>
      <c r="G281" s="312" t="e">
        <f t="shared" si="40"/>
        <v>#NAME?</v>
      </c>
      <c r="H281" s="312" t="e">
        <f t="shared" si="44"/>
        <v>#NAME?</v>
      </c>
      <c r="I281" s="312" t="e">
        <f t="shared" si="41"/>
        <v>#NAME?</v>
      </c>
      <c r="J281" s="312" t="e">
        <f>SUM($H$18:$H281)</f>
        <v>#NAME?</v>
      </c>
    </row>
    <row r="282" spans="1:10" ht="12.75">
      <c r="A282" s="309" t="e">
        <f t="shared" si="42"/>
        <v>#NAME?</v>
      </c>
      <c r="B282" s="310" t="e">
        <f t="shared" si="36"/>
        <v>#NAME?</v>
      </c>
      <c r="C282" s="312" t="e">
        <f t="shared" si="43"/>
        <v>#NAME?</v>
      </c>
      <c r="D282" s="312" t="e">
        <f t="shared" si="37"/>
        <v>#NAME?</v>
      </c>
      <c r="E282" s="313" t="e">
        <f t="shared" si="38"/>
        <v>#NAME?</v>
      </c>
      <c r="F282" s="312" t="e">
        <f t="shared" si="39"/>
        <v>#NAME?</v>
      </c>
      <c r="G282" s="312" t="e">
        <f t="shared" si="40"/>
        <v>#NAME?</v>
      </c>
      <c r="H282" s="312" t="e">
        <f t="shared" si="44"/>
        <v>#NAME?</v>
      </c>
      <c r="I282" s="312" t="e">
        <f t="shared" si="41"/>
        <v>#NAME?</v>
      </c>
      <c r="J282" s="312" t="e">
        <f>SUM($H$18:$H282)</f>
        <v>#NAME?</v>
      </c>
    </row>
    <row r="283" spans="1:10" ht="12.75">
      <c r="A283" s="309" t="e">
        <f t="shared" si="42"/>
        <v>#NAME?</v>
      </c>
      <c r="B283" s="310" t="e">
        <f t="shared" si="36"/>
        <v>#NAME?</v>
      </c>
      <c r="C283" s="312" t="e">
        <f t="shared" si="43"/>
        <v>#NAME?</v>
      </c>
      <c r="D283" s="312" t="e">
        <f t="shared" si="37"/>
        <v>#NAME?</v>
      </c>
      <c r="E283" s="313" t="e">
        <f t="shared" si="38"/>
        <v>#NAME?</v>
      </c>
      <c r="F283" s="312" t="e">
        <f t="shared" si="39"/>
        <v>#NAME?</v>
      </c>
      <c r="G283" s="312" t="e">
        <f t="shared" si="40"/>
        <v>#NAME?</v>
      </c>
      <c r="H283" s="312" t="e">
        <f t="shared" si="44"/>
        <v>#NAME?</v>
      </c>
      <c r="I283" s="312" t="e">
        <f t="shared" si="41"/>
        <v>#NAME?</v>
      </c>
      <c r="J283" s="312" t="e">
        <f>SUM($H$18:$H283)</f>
        <v>#NAME?</v>
      </c>
    </row>
    <row r="284" spans="1:10" ht="12.75">
      <c r="A284" s="309" t="e">
        <f t="shared" si="42"/>
        <v>#NAME?</v>
      </c>
      <c r="B284" s="310" t="e">
        <f t="shared" si="36"/>
        <v>#NAME?</v>
      </c>
      <c r="C284" s="312" t="e">
        <f t="shared" si="43"/>
        <v>#NAME?</v>
      </c>
      <c r="D284" s="312" t="e">
        <f t="shared" si="37"/>
        <v>#NAME?</v>
      </c>
      <c r="E284" s="313" t="e">
        <f t="shared" si="38"/>
        <v>#NAME?</v>
      </c>
      <c r="F284" s="312" t="e">
        <f t="shared" si="39"/>
        <v>#NAME?</v>
      </c>
      <c r="G284" s="312" t="e">
        <f t="shared" si="40"/>
        <v>#NAME?</v>
      </c>
      <c r="H284" s="312" t="e">
        <f t="shared" si="44"/>
        <v>#NAME?</v>
      </c>
      <c r="I284" s="312" t="e">
        <f t="shared" si="41"/>
        <v>#NAME?</v>
      </c>
      <c r="J284" s="312" t="e">
        <f>SUM($H$18:$H284)</f>
        <v>#NAME?</v>
      </c>
    </row>
    <row r="285" spans="1:10" ht="12.75">
      <c r="A285" s="309" t="e">
        <f t="shared" si="42"/>
        <v>#NAME?</v>
      </c>
      <c r="B285" s="310" t="e">
        <f t="shared" si="36"/>
        <v>#NAME?</v>
      </c>
      <c r="C285" s="312" t="e">
        <f t="shared" si="43"/>
        <v>#NAME?</v>
      </c>
      <c r="D285" s="312" t="e">
        <f t="shared" si="37"/>
        <v>#NAME?</v>
      </c>
      <c r="E285" s="313" t="e">
        <f t="shared" si="38"/>
        <v>#NAME?</v>
      </c>
      <c r="F285" s="312" t="e">
        <f t="shared" si="39"/>
        <v>#NAME?</v>
      </c>
      <c r="G285" s="312" t="e">
        <f t="shared" si="40"/>
        <v>#NAME?</v>
      </c>
      <c r="H285" s="312" t="e">
        <f t="shared" si="44"/>
        <v>#NAME?</v>
      </c>
      <c r="I285" s="312" t="e">
        <f t="shared" si="41"/>
        <v>#NAME?</v>
      </c>
      <c r="J285" s="312" t="e">
        <f>SUM($H$18:$H285)</f>
        <v>#NAME?</v>
      </c>
    </row>
    <row r="286" spans="1:10" ht="12.75">
      <c r="A286" s="309" t="e">
        <f t="shared" si="42"/>
        <v>#NAME?</v>
      </c>
      <c r="B286" s="310" t="e">
        <f t="shared" si="36"/>
        <v>#NAME?</v>
      </c>
      <c r="C286" s="312" t="e">
        <f t="shared" si="43"/>
        <v>#NAME?</v>
      </c>
      <c r="D286" s="312" t="e">
        <f t="shared" si="37"/>
        <v>#NAME?</v>
      </c>
      <c r="E286" s="313" t="e">
        <f t="shared" si="38"/>
        <v>#NAME?</v>
      </c>
      <c r="F286" s="312" t="e">
        <f t="shared" si="39"/>
        <v>#NAME?</v>
      </c>
      <c r="G286" s="312" t="e">
        <f t="shared" si="40"/>
        <v>#NAME?</v>
      </c>
      <c r="H286" s="312" t="e">
        <f t="shared" si="44"/>
        <v>#NAME?</v>
      </c>
      <c r="I286" s="312" t="e">
        <f t="shared" si="41"/>
        <v>#NAME?</v>
      </c>
      <c r="J286" s="312" t="e">
        <f>SUM($H$18:$H286)</f>
        <v>#NAME?</v>
      </c>
    </row>
    <row r="287" spans="1:10" ht="12.75">
      <c r="A287" s="309" t="e">
        <f t="shared" si="42"/>
        <v>#NAME?</v>
      </c>
      <c r="B287" s="310" t="e">
        <f t="shared" si="36"/>
        <v>#NAME?</v>
      </c>
      <c r="C287" s="312" t="e">
        <f t="shared" si="43"/>
        <v>#NAME?</v>
      </c>
      <c r="D287" s="312" t="e">
        <f t="shared" si="37"/>
        <v>#NAME?</v>
      </c>
      <c r="E287" s="313" t="e">
        <f t="shared" si="38"/>
        <v>#NAME?</v>
      </c>
      <c r="F287" s="312" t="e">
        <f t="shared" si="39"/>
        <v>#NAME?</v>
      </c>
      <c r="G287" s="312" t="e">
        <f t="shared" si="40"/>
        <v>#NAME?</v>
      </c>
      <c r="H287" s="312" t="e">
        <f t="shared" si="44"/>
        <v>#NAME?</v>
      </c>
      <c r="I287" s="312" t="e">
        <f t="shared" si="41"/>
        <v>#NAME?</v>
      </c>
      <c r="J287" s="312" t="e">
        <f>SUM($H$18:$H287)</f>
        <v>#NAME?</v>
      </c>
    </row>
    <row r="288" spans="1:10" ht="12.75">
      <c r="A288" s="309" t="e">
        <f t="shared" si="42"/>
        <v>#NAME?</v>
      </c>
      <c r="B288" s="310" t="e">
        <f t="shared" si="36"/>
        <v>#NAME?</v>
      </c>
      <c r="C288" s="312" t="e">
        <f t="shared" si="43"/>
        <v>#NAME?</v>
      </c>
      <c r="D288" s="312" t="e">
        <f t="shared" si="37"/>
        <v>#NAME?</v>
      </c>
      <c r="E288" s="313" t="e">
        <f t="shared" si="38"/>
        <v>#NAME?</v>
      </c>
      <c r="F288" s="312" t="e">
        <f t="shared" si="39"/>
        <v>#NAME?</v>
      </c>
      <c r="G288" s="312" t="e">
        <f t="shared" si="40"/>
        <v>#NAME?</v>
      </c>
      <c r="H288" s="312" t="e">
        <f t="shared" si="44"/>
        <v>#NAME?</v>
      </c>
      <c r="I288" s="312" t="e">
        <f t="shared" si="41"/>
        <v>#NAME?</v>
      </c>
      <c r="J288" s="312" t="e">
        <f>SUM($H$18:$H288)</f>
        <v>#NAME?</v>
      </c>
    </row>
    <row r="289" spans="1:10" ht="12.75">
      <c r="A289" s="309" t="e">
        <f t="shared" si="42"/>
        <v>#NAME?</v>
      </c>
      <c r="B289" s="310" t="e">
        <f t="shared" si="36"/>
        <v>#NAME?</v>
      </c>
      <c r="C289" s="312" t="e">
        <f t="shared" si="43"/>
        <v>#NAME?</v>
      </c>
      <c r="D289" s="312" t="e">
        <f t="shared" si="37"/>
        <v>#NAME?</v>
      </c>
      <c r="E289" s="313" t="e">
        <f t="shared" si="38"/>
        <v>#NAME?</v>
      </c>
      <c r="F289" s="312" t="e">
        <f t="shared" si="39"/>
        <v>#NAME?</v>
      </c>
      <c r="G289" s="312" t="e">
        <f t="shared" si="40"/>
        <v>#NAME?</v>
      </c>
      <c r="H289" s="312" t="e">
        <f t="shared" si="44"/>
        <v>#NAME?</v>
      </c>
      <c r="I289" s="312" t="e">
        <f t="shared" si="41"/>
        <v>#NAME?</v>
      </c>
      <c r="J289" s="312" t="e">
        <f>SUM($H$18:$H289)</f>
        <v>#NAME?</v>
      </c>
    </row>
    <row r="290" spans="1:10" ht="12.75">
      <c r="A290" s="309" t="e">
        <f t="shared" si="42"/>
        <v>#NAME?</v>
      </c>
      <c r="B290" s="310" t="e">
        <f t="shared" si="36"/>
        <v>#NAME?</v>
      </c>
      <c r="C290" s="312" t="e">
        <f t="shared" si="43"/>
        <v>#NAME?</v>
      </c>
      <c r="D290" s="312" t="e">
        <f t="shared" si="37"/>
        <v>#NAME?</v>
      </c>
      <c r="E290" s="313" t="e">
        <f t="shared" si="38"/>
        <v>#NAME?</v>
      </c>
      <c r="F290" s="312" t="e">
        <f t="shared" si="39"/>
        <v>#NAME?</v>
      </c>
      <c r="G290" s="312" t="e">
        <f t="shared" si="40"/>
        <v>#NAME?</v>
      </c>
      <c r="H290" s="312" t="e">
        <f t="shared" si="44"/>
        <v>#NAME?</v>
      </c>
      <c r="I290" s="312" t="e">
        <f t="shared" si="41"/>
        <v>#NAME?</v>
      </c>
      <c r="J290" s="312" t="e">
        <f>SUM($H$18:$H290)</f>
        <v>#NAME?</v>
      </c>
    </row>
    <row r="291" spans="1:10" ht="12.75">
      <c r="A291" s="309" t="e">
        <f t="shared" si="42"/>
        <v>#NAME?</v>
      </c>
      <c r="B291" s="310" t="e">
        <f t="shared" si="36"/>
        <v>#NAME?</v>
      </c>
      <c r="C291" s="312" t="e">
        <f t="shared" si="43"/>
        <v>#NAME?</v>
      </c>
      <c r="D291" s="312" t="e">
        <f t="shared" si="37"/>
        <v>#NAME?</v>
      </c>
      <c r="E291" s="313" t="e">
        <f t="shared" si="38"/>
        <v>#NAME?</v>
      </c>
      <c r="F291" s="312" t="e">
        <f t="shared" si="39"/>
        <v>#NAME?</v>
      </c>
      <c r="G291" s="312" t="e">
        <f t="shared" si="40"/>
        <v>#NAME?</v>
      </c>
      <c r="H291" s="312" t="e">
        <f t="shared" si="44"/>
        <v>#NAME?</v>
      </c>
      <c r="I291" s="312" t="e">
        <f t="shared" si="41"/>
        <v>#NAME?</v>
      </c>
      <c r="J291" s="312" t="e">
        <f>SUM($H$18:$H291)</f>
        <v>#NAME?</v>
      </c>
    </row>
    <row r="292" spans="1:10" ht="12.75">
      <c r="A292" s="309" t="e">
        <f t="shared" si="42"/>
        <v>#NAME?</v>
      </c>
      <c r="B292" s="310" t="e">
        <f t="shared" si="36"/>
        <v>#NAME?</v>
      </c>
      <c r="C292" s="312" t="e">
        <f t="shared" si="43"/>
        <v>#NAME?</v>
      </c>
      <c r="D292" s="312" t="e">
        <f t="shared" si="37"/>
        <v>#NAME?</v>
      </c>
      <c r="E292" s="313" t="e">
        <f t="shared" si="38"/>
        <v>#NAME?</v>
      </c>
      <c r="F292" s="312" t="e">
        <f t="shared" si="39"/>
        <v>#NAME?</v>
      </c>
      <c r="G292" s="312" t="e">
        <f t="shared" si="40"/>
        <v>#NAME?</v>
      </c>
      <c r="H292" s="312" t="e">
        <f t="shared" si="44"/>
        <v>#NAME?</v>
      </c>
      <c r="I292" s="312" t="e">
        <f t="shared" si="41"/>
        <v>#NAME?</v>
      </c>
      <c r="J292" s="312" t="e">
        <f>SUM($H$18:$H292)</f>
        <v>#NAME?</v>
      </c>
    </row>
    <row r="293" spans="1:10" ht="12.75">
      <c r="A293" s="309" t="e">
        <f t="shared" si="42"/>
        <v>#NAME?</v>
      </c>
      <c r="B293" s="310" t="e">
        <f t="shared" si="36"/>
        <v>#NAME?</v>
      </c>
      <c r="C293" s="312" t="e">
        <f t="shared" si="43"/>
        <v>#NAME?</v>
      </c>
      <c r="D293" s="312" t="e">
        <f t="shared" si="37"/>
        <v>#NAME?</v>
      </c>
      <c r="E293" s="313" t="e">
        <f t="shared" si="38"/>
        <v>#NAME?</v>
      </c>
      <c r="F293" s="312" t="e">
        <f t="shared" si="39"/>
        <v>#NAME?</v>
      </c>
      <c r="G293" s="312" t="e">
        <f t="shared" si="40"/>
        <v>#NAME?</v>
      </c>
      <c r="H293" s="312" t="e">
        <f t="shared" si="44"/>
        <v>#NAME?</v>
      </c>
      <c r="I293" s="312" t="e">
        <f t="shared" si="41"/>
        <v>#NAME?</v>
      </c>
      <c r="J293" s="312" t="e">
        <f>SUM($H$18:$H293)</f>
        <v>#NAME?</v>
      </c>
    </row>
    <row r="294" spans="1:10" ht="12.75">
      <c r="A294" s="309" t="e">
        <f t="shared" si="42"/>
        <v>#NAME?</v>
      </c>
      <c r="B294" s="310" t="e">
        <f t="shared" si="36"/>
        <v>#NAME?</v>
      </c>
      <c r="C294" s="312" t="e">
        <f t="shared" si="43"/>
        <v>#NAME?</v>
      </c>
      <c r="D294" s="312" t="e">
        <f t="shared" si="37"/>
        <v>#NAME?</v>
      </c>
      <c r="E294" s="313" t="e">
        <f t="shared" si="38"/>
        <v>#NAME?</v>
      </c>
      <c r="F294" s="312" t="e">
        <f t="shared" si="39"/>
        <v>#NAME?</v>
      </c>
      <c r="G294" s="312" t="e">
        <f t="shared" si="40"/>
        <v>#NAME?</v>
      </c>
      <c r="H294" s="312" t="e">
        <f t="shared" si="44"/>
        <v>#NAME?</v>
      </c>
      <c r="I294" s="312" t="e">
        <f t="shared" si="41"/>
        <v>#NAME?</v>
      </c>
      <c r="J294" s="312" t="e">
        <f>SUM($H$18:$H294)</f>
        <v>#NAME?</v>
      </c>
    </row>
    <row r="295" spans="1:10" ht="12.75">
      <c r="A295" s="309" t="e">
        <f t="shared" si="42"/>
        <v>#NAME?</v>
      </c>
      <c r="B295" s="310" t="e">
        <f t="shared" si="36"/>
        <v>#NAME?</v>
      </c>
      <c r="C295" s="312" t="e">
        <f t="shared" si="43"/>
        <v>#NAME?</v>
      </c>
      <c r="D295" s="312" t="e">
        <f t="shared" si="37"/>
        <v>#NAME?</v>
      </c>
      <c r="E295" s="313" t="e">
        <f t="shared" si="38"/>
        <v>#NAME?</v>
      </c>
      <c r="F295" s="312" t="e">
        <f t="shared" si="39"/>
        <v>#NAME?</v>
      </c>
      <c r="G295" s="312" t="e">
        <f t="shared" si="40"/>
        <v>#NAME?</v>
      </c>
      <c r="H295" s="312" t="e">
        <f t="shared" si="44"/>
        <v>#NAME?</v>
      </c>
      <c r="I295" s="312" t="e">
        <f t="shared" si="41"/>
        <v>#NAME?</v>
      </c>
      <c r="J295" s="312" t="e">
        <f>SUM($H$18:$H295)</f>
        <v>#NAME?</v>
      </c>
    </row>
    <row r="296" spans="1:10" ht="12.75">
      <c r="A296" s="309" t="e">
        <f t="shared" si="42"/>
        <v>#NAME?</v>
      </c>
      <c r="B296" s="310" t="e">
        <f t="shared" si="36"/>
        <v>#NAME?</v>
      </c>
      <c r="C296" s="312" t="e">
        <f t="shared" si="43"/>
        <v>#NAME?</v>
      </c>
      <c r="D296" s="312" t="e">
        <f t="shared" si="37"/>
        <v>#NAME?</v>
      </c>
      <c r="E296" s="313" t="e">
        <f t="shared" si="38"/>
        <v>#NAME?</v>
      </c>
      <c r="F296" s="312" t="e">
        <f t="shared" si="39"/>
        <v>#NAME?</v>
      </c>
      <c r="G296" s="312" t="e">
        <f t="shared" si="40"/>
        <v>#NAME?</v>
      </c>
      <c r="H296" s="312" t="e">
        <f t="shared" si="44"/>
        <v>#NAME?</v>
      </c>
      <c r="I296" s="312" t="e">
        <f t="shared" si="41"/>
        <v>#NAME?</v>
      </c>
      <c r="J296" s="312" t="e">
        <f>SUM($H$18:$H296)</f>
        <v>#NAME?</v>
      </c>
    </row>
    <row r="297" spans="1:10" ht="12.75">
      <c r="A297" s="309" t="e">
        <f t="shared" si="42"/>
        <v>#NAME?</v>
      </c>
      <c r="B297" s="310" t="e">
        <f t="shared" si="36"/>
        <v>#NAME?</v>
      </c>
      <c r="C297" s="312" t="e">
        <f t="shared" si="43"/>
        <v>#NAME?</v>
      </c>
      <c r="D297" s="312" t="e">
        <f t="shared" si="37"/>
        <v>#NAME?</v>
      </c>
      <c r="E297" s="313" t="e">
        <f t="shared" si="38"/>
        <v>#NAME?</v>
      </c>
      <c r="F297" s="312" t="e">
        <f t="shared" si="39"/>
        <v>#NAME?</v>
      </c>
      <c r="G297" s="312" t="e">
        <f t="shared" si="40"/>
        <v>#NAME?</v>
      </c>
      <c r="H297" s="312" t="e">
        <f t="shared" si="44"/>
        <v>#NAME?</v>
      </c>
      <c r="I297" s="312" t="e">
        <f t="shared" si="41"/>
        <v>#NAME?</v>
      </c>
      <c r="J297" s="312" t="e">
        <f>SUM($H$18:$H297)</f>
        <v>#NAME?</v>
      </c>
    </row>
    <row r="298" spans="1:10" ht="12.75">
      <c r="A298" s="309" t="e">
        <f t="shared" si="42"/>
        <v>#NAME?</v>
      </c>
      <c r="B298" s="310" t="e">
        <f t="shared" si="36"/>
        <v>#NAME?</v>
      </c>
      <c r="C298" s="312" t="e">
        <f t="shared" si="43"/>
        <v>#NAME?</v>
      </c>
      <c r="D298" s="312" t="e">
        <f t="shared" si="37"/>
        <v>#NAME?</v>
      </c>
      <c r="E298" s="313" t="e">
        <f t="shared" si="38"/>
        <v>#NAME?</v>
      </c>
      <c r="F298" s="312" t="e">
        <f t="shared" si="39"/>
        <v>#NAME?</v>
      </c>
      <c r="G298" s="312" t="e">
        <f t="shared" si="40"/>
        <v>#NAME?</v>
      </c>
      <c r="H298" s="312" t="e">
        <f t="shared" si="44"/>
        <v>#NAME?</v>
      </c>
      <c r="I298" s="312" t="e">
        <f t="shared" si="41"/>
        <v>#NAME?</v>
      </c>
      <c r="J298" s="312" t="e">
        <f>SUM($H$18:$H298)</f>
        <v>#NAME?</v>
      </c>
    </row>
    <row r="299" spans="1:10" ht="12.75">
      <c r="A299" s="309" t="e">
        <f t="shared" si="42"/>
        <v>#NAME?</v>
      </c>
      <c r="B299" s="310" t="e">
        <f t="shared" si="36"/>
        <v>#NAME?</v>
      </c>
      <c r="C299" s="312" t="e">
        <f t="shared" si="43"/>
        <v>#NAME?</v>
      </c>
      <c r="D299" s="312" t="e">
        <f t="shared" si="37"/>
        <v>#NAME?</v>
      </c>
      <c r="E299" s="313" t="e">
        <f t="shared" si="38"/>
        <v>#NAME?</v>
      </c>
      <c r="F299" s="312" t="e">
        <f t="shared" si="39"/>
        <v>#NAME?</v>
      </c>
      <c r="G299" s="312" t="e">
        <f t="shared" si="40"/>
        <v>#NAME?</v>
      </c>
      <c r="H299" s="312" t="e">
        <f t="shared" si="44"/>
        <v>#NAME?</v>
      </c>
      <c r="I299" s="312" t="e">
        <f t="shared" si="41"/>
        <v>#NAME?</v>
      </c>
      <c r="J299" s="312" t="e">
        <f>SUM($H$18:$H299)</f>
        <v>#NAME?</v>
      </c>
    </row>
    <row r="300" spans="1:10" ht="12.75">
      <c r="A300" s="309" t="e">
        <f t="shared" si="42"/>
        <v>#NAME?</v>
      </c>
      <c r="B300" s="310" t="e">
        <f t="shared" si="36"/>
        <v>#NAME?</v>
      </c>
      <c r="C300" s="312" t="e">
        <f t="shared" si="43"/>
        <v>#NAME?</v>
      </c>
      <c r="D300" s="312" t="e">
        <f t="shared" si="37"/>
        <v>#NAME?</v>
      </c>
      <c r="E300" s="313" t="e">
        <f t="shared" si="38"/>
        <v>#NAME?</v>
      </c>
      <c r="F300" s="312" t="e">
        <f t="shared" si="39"/>
        <v>#NAME?</v>
      </c>
      <c r="G300" s="312" t="e">
        <f t="shared" si="40"/>
        <v>#NAME?</v>
      </c>
      <c r="H300" s="312" t="e">
        <f t="shared" si="44"/>
        <v>#NAME?</v>
      </c>
      <c r="I300" s="312" t="e">
        <f t="shared" si="41"/>
        <v>#NAME?</v>
      </c>
      <c r="J300" s="312" t="e">
        <f>SUM($H$18:$H300)</f>
        <v>#NAME?</v>
      </c>
    </row>
    <row r="301" spans="1:10" ht="12.75">
      <c r="A301" s="309" t="e">
        <f t="shared" si="42"/>
        <v>#NAME?</v>
      </c>
      <c r="B301" s="310" t="e">
        <f t="shared" si="36"/>
        <v>#NAME?</v>
      </c>
      <c r="C301" s="312" t="e">
        <f t="shared" si="43"/>
        <v>#NAME?</v>
      </c>
      <c r="D301" s="312" t="e">
        <f t="shared" si="37"/>
        <v>#NAME?</v>
      </c>
      <c r="E301" s="313" t="e">
        <f t="shared" si="38"/>
        <v>#NAME?</v>
      </c>
      <c r="F301" s="312" t="e">
        <f t="shared" si="39"/>
        <v>#NAME?</v>
      </c>
      <c r="G301" s="312" t="e">
        <f t="shared" si="40"/>
        <v>#NAME?</v>
      </c>
      <c r="H301" s="312" t="e">
        <f t="shared" si="44"/>
        <v>#NAME?</v>
      </c>
      <c r="I301" s="312" t="e">
        <f t="shared" si="41"/>
        <v>#NAME?</v>
      </c>
      <c r="J301" s="312" t="e">
        <f>SUM($H$18:$H301)</f>
        <v>#NAME?</v>
      </c>
    </row>
    <row r="302" spans="1:10" ht="12.75">
      <c r="A302" s="309" t="e">
        <f t="shared" si="42"/>
        <v>#NAME?</v>
      </c>
      <c r="B302" s="310" t="e">
        <f t="shared" si="36"/>
        <v>#NAME?</v>
      </c>
      <c r="C302" s="312" t="e">
        <f t="shared" si="43"/>
        <v>#NAME?</v>
      </c>
      <c r="D302" s="312" t="e">
        <f t="shared" si="37"/>
        <v>#NAME?</v>
      </c>
      <c r="E302" s="313" t="e">
        <f t="shared" si="38"/>
        <v>#NAME?</v>
      </c>
      <c r="F302" s="312" t="e">
        <f t="shared" si="39"/>
        <v>#NAME?</v>
      </c>
      <c r="G302" s="312" t="e">
        <f t="shared" si="40"/>
        <v>#NAME?</v>
      </c>
      <c r="H302" s="312" t="e">
        <f t="shared" si="44"/>
        <v>#NAME?</v>
      </c>
      <c r="I302" s="312" t="e">
        <f t="shared" si="41"/>
        <v>#NAME?</v>
      </c>
      <c r="J302" s="312" t="e">
        <f>SUM($H$18:$H302)</f>
        <v>#NAME?</v>
      </c>
    </row>
    <row r="303" spans="1:10" ht="12.75">
      <c r="A303" s="309" t="e">
        <f t="shared" si="42"/>
        <v>#NAME?</v>
      </c>
      <c r="B303" s="310" t="e">
        <f t="shared" si="36"/>
        <v>#NAME?</v>
      </c>
      <c r="C303" s="312" t="e">
        <f t="shared" si="43"/>
        <v>#NAME?</v>
      </c>
      <c r="D303" s="312" t="e">
        <f t="shared" si="37"/>
        <v>#NAME?</v>
      </c>
      <c r="E303" s="313" t="e">
        <f t="shared" si="38"/>
        <v>#NAME?</v>
      </c>
      <c r="F303" s="312" t="e">
        <f t="shared" si="39"/>
        <v>#NAME?</v>
      </c>
      <c r="G303" s="312" t="e">
        <f t="shared" si="40"/>
        <v>#NAME?</v>
      </c>
      <c r="H303" s="312" t="e">
        <f t="shared" si="44"/>
        <v>#NAME?</v>
      </c>
      <c r="I303" s="312" t="e">
        <f t="shared" si="41"/>
        <v>#NAME?</v>
      </c>
      <c r="J303" s="312" t="e">
        <f>SUM($H$18:$H303)</f>
        <v>#NAME?</v>
      </c>
    </row>
    <row r="304" spans="1:10" ht="12.75">
      <c r="A304" s="309" t="e">
        <f t="shared" si="42"/>
        <v>#NAME?</v>
      </c>
      <c r="B304" s="310" t="e">
        <f t="shared" si="36"/>
        <v>#NAME?</v>
      </c>
      <c r="C304" s="312" t="e">
        <f t="shared" si="43"/>
        <v>#NAME?</v>
      </c>
      <c r="D304" s="312" t="e">
        <f t="shared" si="37"/>
        <v>#NAME?</v>
      </c>
      <c r="E304" s="313" t="e">
        <f t="shared" si="38"/>
        <v>#NAME?</v>
      </c>
      <c r="F304" s="312" t="e">
        <f t="shared" si="39"/>
        <v>#NAME?</v>
      </c>
      <c r="G304" s="312" t="e">
        <f t="shared" si="40"/>
        <v>#NAME?</v>
      </c>
      <c r="H304" s="312" t="e">
        <f t="shared" si="44"/>
        <v>#NAME?</v>
      </c>
      <c r="I304" s="312" t="e">
        <f t="shared" si="41"/>
        <v>#NAME?</v>
      </c>
      <c r="J304" s="312" t="e">
        <f>SUM($H$18:$H304)</f>
        <v>#NAME?</v>
      </c>
    </row>
    <row r="305" spans="1:10" ht="12.75">
      <c r="A305" s="309" t="e">
        <f t="shared" si="42"/>
        <v>#NAME?</v>
      </c>
      <c r="B305" s="310" t="e">
        <f t="shared" si="36"/>
        <v>#NAME?</v>
      </c>
      <c r="C305" s="312" t="e">
        <f t="shared" si="43"/>
        <v>#NAME?</v>
      </c>
      <c r="D305" s="312" t="e">
        <f t="shared" si="37"/>
        <v>#NAME?</v>
      </c>
      <c r="E305" s="313" t="e">
        <f t="shared" si="38"/>
        <v>#NAME?</v>
      </c>
      <c r="F305" s="312" t="e">
        <f t="shared" si="39"/>
        <v>#NAME?</v>
      </c>
      <c r="G305" s="312" t="e">
        <f t="shared" si="40"/>
        <v>#NAME?</v>
      </c>
      <c r="H305" s="312" t="e">
        <f t="shared" si="44"/>
        <v>#NAME?</v>
      </c>
      <c r="I305" s="312" t="e">
        <f t="shared" si="41"/>
        <v>#NAME?</v>
      </c>
      <c r="J305" s="312" t="e">
        <f>SUM($H$18:$H305)</f>
        <v>#NAME?</v>
      </c>
    </row>
    <row r="306" spans="1:10" ht="12.75">
      <c r="A306" s="309" t="e">
        <f t="shared" si="42"/>
        <v>#NAME?</v>
      </c>
      <c r="B306" s="310" t="e">
        <f t="shared" si="36"/>
        <v>#NAME?</v>
      </c>
      <c r="C306" s="312" t="e">
        <f t="shared" si="43"/>
        <v>#NAME?</v>
      </c>
      <c r="D306" s="312" t="e">
        <f t="shared" si="37"/>
        <v>#NAME?</v>
      </c>
      <c r="E306" s="313" t="e">
        <f t="shared" si="38"/>
        <v>#NAME?</v>
      </c>
      <c r="F306" s="312" t="e">
        <f t="shared" si="39"/>
        <v>#NAME?</v>
      </c>
      <c r="G306" s="312" t="e">
        <f t="shared" si="40"/>
        <v>#NAME?</v>
      </c>
      <c r="H306" s="312" t="e">
        <f t="shared" si="44"/>
        <v>#NAME?</v>
      </c>
      <c r="I306" s="312" t="e">
        <f t="shared" si="41"/>
        <v>#NAME?</v>
      </c>
      <c r="J306" s="312" t="e">
        <f>SUM($H$18:$H306)</f>
        <v>#NAME?</v>
      </c>
    </row>
    <row r="307" spans="1:10" ht="12.75">
      <c r="A307" s="309" t="e">
        <f t="shared" si="42"/>
        <v>#NAME?</v>
      </c>
      <c r="B307" s="310" t="e">
        <f t="shared" si="36"/>
        <v>#NAME?</v>
      </c>
      <c r="C307" s="312" t="e">
        <f t="shared" si="43"/>
        <v>#NAME?</v>
      </c>
      <c r="D307" s="312" t="e">
        <f t="shared" si="37"/>
        <v>#NAME?</v>
      </c>
      <c r="E307" s="313" t="e">
        <f t="shared" si="38"/>
        <v>#NAME?</v>
      </c>
      <c r="F307" s="312" t="e">
        <f t="shared" si="39"/>
        <v>#NAME?</v>
      </c>
      <c r="G307" s="312" t="e">
        <f t="shared" si="40"/>
        <v>#NAME?</v>
      </c>
      <c r="H307" s="312" t="e">
        <f t="shared" si="44"/>
        <v>#NAME?</v>
      </c>
      <c r="I307" s="312" t="e">
        <f t="shared" si="41"/>
        <v>#NAME?</v>
      </c>
      <c r="J307" s="312" t="e">
        <f>SUM($H$18:$H307)</f>
        <v>#NAME?</v>
      </c>
    </row>
    <row r="308" spans="1:10" ht="12.75">
      <c r="A308" s="309" t="e">
        <f t="shared" si="42"/>
        <v>#NAME?</v>
      </c>
      <c r="B308" s="310" t="e">
        <f t="shared" si="36"/>
        <v>#NAME?</v>
      </c>
      <c r="C308" s="312" t="e">
        <f t="shared" si="43"/>
        <v>#NAME?</v>
      </c>
      <c r="D308" s="312" t="e">
        <f t="shared" si="37"/>
        <v>#NAME?</v>
      </c>
      <c r="E308" s="313" t="e">
        <f t="shared" si="38"/>
        <v>#NAME?</v>
      </c>
      <c r="F308" s="312" t="e">
        <f t="shared" si="39"/>
        <v>#NAME?</v>
      </c>
      <c r="G308" s="312" t="e">
        <f t="shared" si="40"/>
        <v>#NAME?</v>
      </c>
      <c r="H308" s="312" t="e">
        <f t="shared" si="44"/>
        <v>#NAME?</v>
      </c>
      <c r="I308" s="312" t="e">
        <f t="shared" si="41"/>
        <v>#NAME?</v>
      </c>
      <c r="J308" s="312" t="e">
        <f>SUM($H$18:$H308)</f>
        <v>#NAME?</v>
      </c>
    </row>
    <row r="309" spans="1:10" ht="12.75">
      <c r="A309" s="309" t="e">
        <f t="shared" si="42"/>
        <v>#NAME?</v>
      </c>
      <c r="B309" s="310" t="e">
        <f t="shared" si="36"/>
        <v>#NAME?</v>
      </c>
      <c r="C309" s="312" t="e">
        <f t="shared" si="43"/>
        <v>#NAME?</v>
      </c>
      <c r="D309" s="312" t="e">
        <f t="shared" si="37"/>
        <v>#NAME?</v>
      </c>
      <c r="E309" s="313" t="e">
        <f t="shared" si="38"/>
        <v>#NAME?</v>
      </c>
      <c r="F309" s="312" t="e">
        <f t="shared" si="39"/>
        <v>#NAME?</v>
      </c>
      <c r="G309" s="312" t="e">
        <f t="shared" si="40"/>
        <v>#NAME?</v>
      </c>
      <c r="H309" s="312" t="e">
        <f t="shared" si="44"/>
        <v>#NAME?</v>
      </c>
      <c r="I309" s="312" t="e">
        <f t="shared" si="41"/>
        <v>#NAME?</v>
      </c>
      <c r="J309" s="312" t="e">
        <f>SUM($H$18:$H309)</f>
        <v>#NAME?</v>
      </c>
    </row>
    <row r="310" spans="1:10" ht="12.75">
      <c r="A310" s="309" t="e">
        <f t="shared" si="42"/>
        <v>#NAME?</v>
      </c>
      <c r="B310" s="310" t="e">
        <f t="shared" si="36"/>
        <v>#NAME?</v>
      </c>
      <c r="C310" s="312" t="e">
        <f t="shared" si="43"/>
        <v>#NAME?</v>
      </c>
      <c r="D310" s="312" t="e">
        <f t="shared" si="37"/>
        <v>#NAME?</v>
      </c>
      <c r="E310" s="313" t="e">
        <f t="shared" si="38"/>
        <v>#NAME?</v>
      </c>
      <c r="F310" s="312" t="e">
        <f t="shared" si="39"/>
        <v>#NAME?</v>
      </c>
      <c r="G310" s="312" t="e">
        <f t="shared" si="40"/>
        <v>#NAME?</v>
      </c>
      <c r="H310" s="312" t="e">
        <f t="shared" si="44"/>
        <v>#NAME?</v>
      </c>
      <c r="I310" s="312" t="e">
        <f t="shared" si="41"/>
        <v>#NAME?</v>
      </c>
      <c r="J310" s="312" t="e">
        <f>SUM($H$18:$H310)</f>
        <v>#NAME?</v>
      </c>
    </row>
    <row r="311" spans="1:10" ht="12.75">
      <c r="A311" s="309" t="e">
        <f t="shared" si="42"/>
        <v>#NAME?</v>
      </c>
      <c r="B311" s="310" t="e">
        <f t="shared" si="36"/>
        <v>#NAME?</v>
      </c>
      <c r="C311" s="312" t="e">
        <f t="shared" si="43"/>
        <v>#NAME?</v>
      </c>
      <c r="D311" s="312" t="e">
        <f t="shared" si="37"/>
        <v>#NAME?</v>
      </c>
      <c r="E311" s="313" t="e">
        <f t="shared" si="38"/>
        <v>#NAME?</v>
      </c>
      <c r="F311" s="312" t="e">
        <f t="shared" si="39"/>
        <v>#NAME?</v>
      </c>
      <c r="G311" s="312" t="e">
        <f t="shared" si="40"/>
        <v>#NAME?</v>
      </c>
      <c r="H311" s="312" t="e">
        <f t="shared" si="44"/>
        <v>#NAME?</v>
      </c>
      <c r="I311" s="312" t="e">
        <f t="shared" si="41"/>
        <v>#NAME?</v>
      </c>
      <c r="J311" s="312" t="e">
        <f>SUM($H$18:$H311)</f>
        <v>#NAME?</v>
      </c>
    </row>
    <row r="312" spans="1:10" ht="12.75">
      <c r="A312" s="309" t="e">
        <f t="shared" si="42"/>
        <v>#NAME?</v>
      </c>
      <c r="B312" s="310" t="e">
        <f t="shared" si="36"/>
        <v>#NAME?</v>
      </c>
      <c r="C312" s="312" t="e">
        <f t="shared" si="43"/>
        <v>#NAME?</v>
      </c>
      <c r="D312" s="312" t="e">
        <f t="shared" si="37"/>
        <v>#NAME?</v>
      </c>
      <c r="E312" s="313" t="e">
        <f t="shared" si="38"/>
        <v>#NAME?</v>
      </c>
      <c r="F312" s="312" t="e">
        <f t="shared" si="39"/>
        <v>#NAME?</v>
      </c>
      <c r="G312" s="312" t="e">
        <f t="shared" si="40"/>
        <v>#NAME?</v>
      </c>
      <c r="H312" s="312" t="e">
        <f t="shared" si="44"/>
        <v>#NAME?</v>
      </c>
      <c r="I312" s="312" t="e">
        <f t="shared" si="41"/>
        <v>#NAME?</v>
      </c>
      <c r="J312" s="312" t="e">
        <f>SUM($H$18:$H312)</f>
        <v>#NAME?</v>
      </c>
    </row>
    <row r="313" spans="1:10" ht="12.75">
      <c r="A313" s="309" t="e">
        <f t="shared" si="42"/>
        <v>#NAME?</v>
      </c>
      <c r="B313" s="310" t="e">
        <f t="shared" si="36"/>
        <v>#NAME?</v>
      </c>
      <c r="C313" s="312" t="e">
        <f t="shared" si="43"/>
        <v>#NAME?</v>
      </c>
      <c r="D313" s="312" t="e">
        <f t="shared" si="37"/>
        <v>#NAME?</v>
      </c>
      <c r="E313" s="313" t="e">
        <f t="shared" si="38"/>
        <v>#NAME?</v>
      </c>
      <c r="F313" s="312" t="e">
        <f t="shared" si="39"/>
        <v>#NAME?</v>
      </c>
      <c r="G313" s="312" t="e">
        <f t="shared" si="40"/>
        <v>#NAME?</v>
      </c>
      <c r="H313" s="312" t="e">
        <f t="shared" si="44"/>
        <v>#NAME?</v>
      </c>
      <c r="I313" s="312" t="e">
        <f t="shared" si="41"/>
        <v>#NAME?</v>
      </c>
      <c r="J313" s="312" t="e">
        <f>SUM($H$18:$H313)</f>
        <v>#NAME?</v>
      </c>
    </row>
    <row r="314" spans="1:10" ht="12.75">
      <c r="A314" s="309" t="e">
        <f t="shared" si="42"/>
        <v>#NAME?</v>
      </c>
      <c r="B314" s="310" t="e">
        <f t="shared" si="36"/>
        <v>#NAME?</v>
      </c>
      <c r="C314" s="312" t="e">
        <f t="shared" si="43"/>
        <v>#NAME?</v>
      </c>
      <c r="D314" s="312" t="e">
        <f t="shared" si="37"/>
        <v>#NAME?</v>
      </c>
      <c r="E314" s="313" t="e">
        <f t="shared" si="38"/>
        <v>#NAME?</v>
      </c>
      <c r="F314" s="312" t="e">
        <f t="shared" si="39"/>
        <v>#NAME?</v>
      </c>
      <c r="G314" s="312" t="e">
        <f t="shared" si="40"/>
        <v>#NAME?</v>
      </c>
      <c r="H314" s="312" t="e">
        <f t="shared" si="44"/>
        <v>#NAME?</v>
      </c>
      <c r="I314" s="312" t="e">
        <f t="shared" si="41"/>
        <v>#NAME?</v>
      </c>
      <c r="J314" s="312" t="e">
        <f>SUM($H$18:$H314)</f>
        <v>#NAME?</v>
      </c>
    </row>
    <row r="315" spans="1:10" ht="12.75">
      <c r="A315" s="309" t="e">
        <f t="shared" si="42"/>
        <v>#NAME?</v>
      </c>
      <c r="B315" s="310" t="e">
        <f t="shared" si="36"/>
        <v>#NAME?</v>
      </c>
      <c r="C315" s="312" t="e">
        <f t="shared" si="43"/>
        <v>#NAME?</v>
      </c>
      <c r="D315" s="312" t="e">
        <f t="shared" si="37"/>
        <v>#NAME?</v>
      </c>
      <c r="E315" s="313" t="e">
        <f t="shared" si="38"/>
        <v>#NAME?</v>
      </c>
      <c r="F315" s="312" t="e">
        <f t="shared" si="39"/>
        <v>#NAME?</v>
      </c>
      <c r="G315" s="312" t="e">
        <f t="shared" si="40"/>
        <v>#NAME?</v>
      </c>
      <c r="H315" s="312" t="e">
        <f t="shared" si="44"/>
        <v>#NAME?</v>
      </c>
      <c r="I315" s="312" t="e">
        <f t="shared" si="41"/>
        <v>#NAME?</v>
      </c>
      <c r="J315" s="312" t="e">
        <f>SUM($H$18:$H315)</f>
        <v>#NAME?</v>
      </c>
    </row>
    <row r="316" spans="1:10" ht="12.75">
      <c r="A316" s="309" t="e">
        <f t="shared" si="42"/>
        <v>#NAME?</v>
      </c>
      <c r="B316" s="310" t="e">
        <f t="shared" si="36"/>
        <v>#NAME?</v>
      </c>
      <c r="C316" s="312" t="e">
        <f t="shared" si="43"/>
        <v>#NAME?</v>
      </c>
      <c r="D316" s="312" t="e">
        <f t="shared" si="37"/>
        <v>#NAME?</v>
      </c>
      <c r="E316" s="313" t="e">
        <f t="shared" si="38"/>
        <v>#NAME?</v>
      </c>
      <c r="F316" s="312" t="e">
        <f t="shared" si="39"/>
        <v>#NAME?</v>
      </c>
      <c r="G316" s="312" t="e">
        <f t="shared" si="40"/>
        <v>#NAME?</v>
      </c>
      <c r="H316" s="312" t="e">
        <f t="shared" si="44"/>
        <v>#NAME?</v>
      </c>
      <c r="I316" s="312" t="e">
        <f t="shared" si="41"/>
        <v>#NAME?</v>
      </c>
      <c r="J316" s="312" t="e">
        <f>SUM($H$18:$H316)</f>
        <v>#NAME?</v>
      </c>
    </row>
    <row r="317" spans="1:10" ht="12.75">
      <c r="A317" s="309" t="e">
        <f t="shared" si="42"/>
        <v>#NAME?</v>
      </c>
      <c r="B317" s="310" t="e">
        <f t="shared" si="36"/>
        <v>#NAME?</v>
      </c>
      <c r="C317" s="312" t="e">
        <f t="shared" si="43"/>
        <v>#NAME?</v>
      </c>
      <c r="D317" s="312" t="e">
        <f t="shared" si="37"/>
        <v>#NAME?</v>
      </c>
      <c r="E317" s="313" t="e">
        <f t="shared" si="38"/>
        <v>#NAME?</v>
      </c>
      <c r="F317" s="312" t="e">
        <f t="shared" si="39"/>
        <v>#NAME?</v>
      </c>
      <c r="G317" s="312" t="e">
        <f t="shared" si="40"/>
        <v>#NAME?</v>
      </c>
      <c r="H317" s="312" t="e">
        <f t="shared" si="44"/>
        <v>#NAME?</v>
      </c>
      <c r="I317" s="312" t="e">
        <f t="shared" si="41"/>
        <v>#NAME?</v>
      </c>
      <c r="J317" s="312" t="e">
        <f>SUM($H$18:$H317)</f>
        <v>#NAME?</v>
      </c>
    </row>
    <row r="318" spans="1:10" ht="12.75">
      <c r="A318" s="309" t="e">
        <f t="shared" si="42"/>
        <v>#NAME?</v>
      </c>
      <c r="B318" s="310" t="e">
        <f t="shared" si="36"/>
        <v>#NAME?</v>
      </c>
      <c r="C318" s="312" t="e">
        <f t="shared" si="43"/>
        <v>#NAME?</v>
      </c>
      <c r="D318" s="312" t="e">
        <f t="shared" si="37"/>
        <v>#NAME?</v>
      </c>
      <c r="E318" s="313" t="e">
        <f t="shared" si="38"/>
        <v>#NAME?</v>
      </c>
      <c r="F318" s="312" t="e">
        <f t="shared" si="39"/>
        <v>#NAME?</v>
      </c>
      <c r="G318" s="312" t="e">
        <f t="shared" si="40"/>
        <v>#NAME?</v>
      </c>
      <c r="H318" s="312" t="e">
        <f t="shared" si="44"/>
        <v>#NAME?</v>
      </c>
      <c r="I318" s="312" t="e">
        <f t="shared" si="41"/>
        <v>#NAME?</v>
      </c>
      <c r="J318" s="312" t="e">
        <f>SUM($H$18:$H318)</f>
        <v>#NAME?</v>
      </c>
    </row>
    <row r="319" spans="1:10" ht="12.75">
      <c r="A319" s="309" t="e">
        <f t="shared" si="42"/>
        <v>#NAME?</v>
      </c>
      <c r="B319" s="310" t="e">
        <f t="shared" si="36"/>
        <v>#NAME?</v>
      </c>
      <c r="C319" s="312" t="e">
        <f t="shared" si="43"/>
        <v>#NAME?</v>
      </c>
      <c r="D319" s="312" t="e">
        <f t="shared" si="37"/>
        <v>#NAME?</v>
      </c>
      <c r="E319" s="313" t="e">
        <f t="shared" si="38"/>
        <v>#NAME?</v>
      </c>
      <c r="F319" s="312" t="e">
        <f t="shared" si="39"/>
        <v>#NAME?</v>
      </c>
      <c r="G319" s="312" t="e">
        <f t="shared" si="40"/>
        <v>#NAME?</v>
      </c>
      <c r="H319" s="312" t="e">
        <f t="shared" si="44"/>
        <v>#NAME?</v>
      </c>
      <c r="I319" s="312" t="e">
        <f t="shared" si="41"/>
        <v>#NAME?</v>
      </c>
      <c r="J319" s="312" t="e">
        <f>SUM($H$18:$H319)</f>
        <v>#NAME?</v>
      </c>
    </row>
    <row r="320" spans="1:10" ht="12.75">
      <c r="A320" s="309" t="e">
        <f t="shared" si="42"/>
        <v>#NAME?</v>
      </c>
      <c r="B320" s="310" t="e">
        <f t="shared" si="36"/>
        <v>#NAME?</v>
      </c>
      <c r="C320" s="312" t="e">
        <f t="shared" si="43"/>
        <v>#NAME?</v>
      </c>
      <c r="D320" s="312" t="e">
        <f t="shared" si="37"/>
        <v>#NAME?</v>
      </c>
      <c r="E320" s="313" t="e">
        <f t="shared" si="38"/>
        <v>#NAME?</v>
      </c>
      <c r="F320" s="312" t="e">
        <f t="shared" si="39"/>
        <v>#NAME?</v>
      </c>
      <c r="G320" s="312" t="e">
        <f t="shared" si="40"/>
        <v>#NAME?</v>
      </c>
      <c r="H320" s="312" t="e">
        <f t="shared" si="44"/>
        <v>#NAME?</v>
      </c>
      <c r="I320" s="312" t="e">
        <f t="shared" si="41"/>
        <v>#NAME?</v>
      </c>
      <c r="J320" s="312" t="e">
        <f>SUM($H$18:$H320)</f>
        <v>#NAME?</v>
      </c>
    </row>
    <row r="321" spans="1:10" ht="12.75">
      <c r="A321" s="309" t="e">
        <f t="shared" si="42"/>
        <v>#NAME?</v>
      </c>
      <c r="B321" s="310" t="e">
        <f t="shared" si="36"/>
        <v>#NAME?</v>
      </c>
      <c r="C321" s="312" t="e">
        <f t="shared" si="43"/>
        <v>#NAME?</v>
      </c>
      <c r="D321" s="312" t="e">
        <f t="shared" si="37"/>
        <v>#NAME?</v>
      </c>
      <c r="E321" s="313" t="e">
        <f t="shared" si="38"/>
        <v>#NAME?</v>
      </c>
      <c r="F321" s="312" t="e">
        <f t="shared" si="39"/>
        <v>#NAME?</v>
      </c>
      <c r="G321" s="312" t="e">
        <f t="shared" si="40"/>
        <v>#NAME?</v>
      </c>
      <c r="H321" s="312" t="e">
        <f t="shared" si="44"/>
        <v>#NAME?</v>
      </c>
      <c r="I321" s="312" t="e">
        <f t="shared" si="41"/>
        <v>#NAME?</v>
      </c>
      <c r="J321" s="312" t="e">
        <f>SUM($H$18:$H321)</f>
        <v>#NAME?</v>
      </c>
    </row>
    <row r="322" spans="1:10" ht="12.75">
      <c r="A322" s="309" t="e">
        <f t="shared" si="42"/>
        <v>#NAME?</v>
      </c>
      <c r="B322" s="310" t="e">
        <f t="shared" si="36"/>
        <v>#NAME?</v>
      </c>
      <c r="C322" s="312" t="e">
        <f t="shared" si="43"/>
        <v>#NAME?</v>
      </c>
      <c r="D322" s="312" t="e">
        <f t="shared" si="37"/>
        <v>#NAME?</v>
      </c>
      <c r="E322" s="313" t="e">
        <f t="shared" si="38"/>
        <v>#NAME?</v>
      </c>
      <c r="F322" s="312" t="e">
        <f t="shared" si="39"/>
        <v>#NAME?</v>
      </c>
      <c r="G322" s="312" t="e">
        <f t="shared" si="40"/>
        <v>#NAME?</v>
      </c>
      <c r="H322" s="312" t="e">
        <f t="shared" si="44"/>
        <v>#NAME?</v>
      </c>
      <c r="I322" s="312" t="e">
        <f t="shared" si="41"/>
        <v>#NAME?</v>
      </c>
      <c r="J322" s="312" t="e">
        <f>SUM($H$18:$H322)</f>
        <v>#NAME?</v>
      </c>
    </row>
    <row r="323" spans="1:10" ht="12.75">
      <c r="A323" s="309" t="e">
        <f t="shared" si="42"/>
        <v>#NAME?</v>
      </c>
      <c r="B323" s="310" t="e">
        <f t="shared" si="36"/>
        <v>#NAME?</v>
      </c>
      <c r="C323" s="312" t="e">
        <f t="shared" si="43"/>
        <v>#NAME?</v>
      </c>
      <c r="D323" s="312" t="e">
        <f t="shared" si="37"/>
        <v>#NAME?</v>
      </c>
      <c r="E323" s="313" t="e">
        <f t="shared" si="38"/>
        <v>#NAME?</v>
      </c>
      <c r="F323" s="312" t="e">
        <f t="shared" si="39"/>
        <v>#NAME?</v>
      </c>
      <c r="G323" s="312" t="e">
        <f t="shared" si="40"/>
        <v>#NAME?</v>
      </c>
      <c r="H323" s="312" t="e">
        <f t="shared" si="44"/>
        <v>#NAME?</v>
      </c>
      <c r="I323" s="312" t="e">
        <f t="shared" si="41"/>
        <v>#NAME?</v>
      </c>
      <c r="J323" s="312" t="e">
        <f>SUM($H$18:$H323)</f>
        <v>#NAME?</v>
      </c>
    </row>
    <row r="324" spans="1:10" ht="12.75">
      <c r="A324" s="309" t="e">
        <f t="shared" si="42"/>
        <v>#NAME?</v>
      </c>
      <c r="B324" s="310" t="e">
        <f t="shared" si="36"/>
        <v>#NAME?</v>
      </c>
      <c r="C324" s="312" t="e">
        <f t="shared" si="43"/>
        <v>#NAME?</v>
      </c>
      <c r="D324" s="312" t="e">
        <f t="shared" si="37"/>
        <v>#NAME?</v>
      </c>
      <c r="E324" s="313" t="e">
        <f t="shared" si="38"/>
        <v>#NAME?</v>
      </c>
      <c r="F324" s="312" t="e">
        <f t="shared" si="39"/>
        <v>#NAME?</v>
      </c>
      <c r="G324" s="312" t="e">
        <f t="shared" si="40"/>
        <v>#NAME?</v>
      </c>
      <c r="H324" s="312" t="e">
        <f t="shared" si="44"/>
        <v>#NAME?</v>
      </c>
      <c r="I324" s="312" t="e">
        <f t="shared" si="41"/>
        <v>#NAME?</v>
      </c>
      <c r="J324" s="312" t="e">
        <f>SUM($H$18:$H324)</f>
        <v>#NAME?</v>
      </c>
    </row>
    <row r="325" spans="1:10" ht="12.75">
      <c r="A325" s="309" t="e">
        <f t="shared" si="42"/>
        <v>#NAME?</v>
      </c>
      <c r="B325" s="310" t="e">
        <f t="shared" si="36"/>
        <v>#NAME?</v>
      </c>
      <c r="C325" s="312" t="e">
        <f t="shared" si="43"/>
        <v>#NAME?</v>
      </c>
      <c r="D325" s="312" t="e">
        <f t="shared" si="37"/>
        <v>#NAME?</v>
      </c>
      <c r="E325" s="313" t="e">
        <f t="shared" si="38"/>
        <v>#NAME?</v>
      </c>
      <c r="F325" s="312" t="e">
        <f t="shared" si="39"/>
        <v>#NAME?</v>
      </c>
      <c r="G325" s="312" t="e">
        <f t="shared" si="40"/>
        <v>#NAME?</v>
      </c>
      <c r="H325" s="312" t="e">
        <f t="shared" si="44"/>
        <v>#NAME?</v>
      </c>
      <c r="I325" s="312" t="e">
        <f t="shared" si="41"/>
        <v>#NAME?</v>
      </c>
      <c r="J325" s="312" t="e">
        <f>SUM($H$18:$H325)</f>
        <v>#NAME?</v>
      </c>
    </row>
    <row r="326" spans="1:10" ht="12.75">
      <c r="A326" s="309" t="e">
        <f t="shared" si="42"/>
        <v>#NAME?</v>
      </c>
      <c r="B326" s="310" t="e">
        <f t="shared" si="36"/>
        <v>#NAME?</v>
      </c>
      <c r="C326" s="312" t="e">
        <f t="shared" si="43"/>
        <v>#NAME?</v>
      </c>
      <c r="D326" s="312" t="e">
        <f t="shared" si="37"/>
        <v>#NAME?</v>
      </c>
      <c r="E326" s="313" t="e">
        <f t="shared" si="38"/>
        <v>#NAME?</v>
      </c>
      <c r="F326" s="312" t="e">
        <f t="shared" si="39"/>
        <v>#NAME?</v>
      </c>
      <c r="G326" s="312" t="e">
        <f t="shared" si="40"/>
        <v>#NAME?</v>
      </c>
      <c r="H326" s="312" t="e">
        <f t="shared" si="44"/>
        <v>#NAME?</v>
      </c>
      <c r="I326" s="312" t="e">
        <f t="shared" si="41"/>
        <v>#NAME?</v>
      </c>
      <c r="J326" s="312" t="e">
        <f>SUM($H$18:$H326)</f>
        <v>#NAME?</v>
      </c>
    </row>
    <row r="327" spans="1:10" ht="12.75">
      <c r="A327" s="309" t="e">
        <f t="shared" si="42"/>
        <v>#NAME?</v>
      </c>
      <c r="B327" s="310" t="e">
        <f t="shared" si="36"/>
        <v>#NAME?</v>
      </c>
      <c r="C327" s="312" t="e">
        <f t="shared" si="43"/>
        <v>#NAME?</v>
      </c>
      <c r="D327" s="312" t="e">
        <f t="shared" si="37"/>
        <v>#NAME?</v>
      </c>
      <c r="E327" s="313" t="e">
        <f t="shared" si="38"/>
        <v>#NAME?</v>
      </c>
      <c r="F327" s="312" t="e">
        <f t="shared" si="39"/>
        <v>#NAME?</v>
      </c>
      <c r="G327" s="312" t="e">
        <f t="shared" si="40"/>
        <v>#NAME?</v>
      </c>
      <c r="H327" s="312" t="e">
        <f t="shared" si="44"/>
        <v>#NAME?</v>
      </c>
      <c r="I327" s="312" t="e">
        <f t="shared" si="41"/>
        <v>#NAME?</v>
      </c>
      <c r="J327" s="312" t="e">
        <f>SUM($H$18:$H327)</f>
        <v>#NAME?</v>
      </c>
    </row>
    <row r="328" spans="1:10" ht="12.75">
      <c r="A328" s="309" t="e">
        <f t="shared" si="42"/>
        <v>#NAME?</v>
      </c>
      <c r="B328" s="310" t="e">
        <f t="shared" si="36"/>
        <v>#NAME?</v>
      </c>
      <c r="C328" s="312" t="e">
        <f t="shared" si="43"/>
        <v>#NAME?</v>
      </c>
      <c r="D328" s="312" t="e">
        <f t="shared" si="37"/>
        <v>#NAME?</v>
      </c>
      <c r="E328" s="313" t="e">
        <f t="shared" si="38"/>
        <v>#NAME?</v>
      </c>
      <c r="F328" s="312" t="e">
        <f t="shared" si="39"/>
        <v>#NAME?</v>
      </c>
      <c r="G328" s="312" t="e">
        <f t="shared" si="40"/>
        <v>#NAME?</v>
      </c>
      <c r="H328" s="312" t="e">
        <f t="shared" si="44"/>
        <v>#NAME?</v>
      </c>
      <c r="I328" s="312" t="e">
        <f t="shared" si="41"/>
        <v>#NAME?</v>
      </c>
      <c r="J328" s="312" t="e">
        <f>SUM($H$18:$H328)</f>
        <v>#NAME?</v>
      </c>
    </row>
    <row r="329" spans="1:10" ht="12.75">
      <c r="A329" s="309" t="e">
        <f t="shared" si="42"/>
        <v>#NAME?</v>
      </c>
      <c r="B329" s="310" t="e">
        <f t="shared" si="36"/>
        <v>#NAME?</v>
      </c>
      <c r="C329" s="312" t="e">
        <f t="shared" si="43"/>
        <v>#NAME?</v>
      </c>
      <c r="D329" s="312" t="e">
        <f t="shared" si="37"/>
        <v>#NAME?</v>
      </c>
      <c r="E329" s="313" t="e">
        <f t="shared" si="38"/>
        <v>#NAME?</v>
      </c>
      <c r="F329" s="312" t="e">
        <f t="shared" si="39"/>
        <v>#NAME?</v>
      </c>
      <c r="G329" s="312" t="e">
        <f t="shared" si="40"/>
        <v>#NAME?</v>
      </c>
      <c r="H329" s="312" t="e">
        <f t="shared" si="44"/>
        <v>#NAME?</v>
      </c>
      <c r="I329" s="312" t="e">
        <f t="shared" si="41"/>
        <v>#NAME?</v>
      </c>
      <c r="J329" s="312" t="e">
        <f>SUM($H$18:$H329)</f>
        <v>#NAME?</v>
      </c>
    </row>
    <row r="330" spans="1:10" ht="12.75">
      <c r="A330" s="309" t="e">
        <f t="shared" si="42"/>
        <v>#NAME?</v>
      </c>
      <c r="B330" s="310" t="e">
        <f t="shared" si="36"/>
        <v>#NAME?</v>
      </c>
      <c r="C330" s="312" t="e">
        <f t="shared" si="43"/>
        <v>#NAME?</v>
      </c>
      <c r="D330" s="312" t="e">
        <f t="shared" si="37"/>
        <v>#NAME?</v>
      </c>
      <c r="E330" s="313" t="e">
        <f t="shared" si="38"/>
        <v>#NAME?</v>
      </c>
      <c r="F330" s="312" t="e">
        <f t="shared" si="39"/>
        <v>#NAME?</v>
      </c>
      <c r="G330" s="312" t="e">
        <f t="shared" si="40"/>
        <v>#NAME?</v>
      </c>
      <c r="H330" s="312" t="e">
        <f t="shared" si="44"/>
        <v>#NAME?</v>
      </c>
      <c r="I330" s="312" t="e">
        <f t="shared" si="41"/>
        <v>#NAME?</v>
      </c>
      <c r="J330" s="312" t="e">
        <f>SUM($H$18:$H330)</f>
        <v>#NAME?</v>
      </c>
    </row>
    <row r="331" spans="1:10" ht="12.75">
      <c r="A331" s="309" t="e">
        <f t="shared" si="42"/>
        <v>#NAME?</v>
      </c>
      <c r="B331" s="310" t="e">
        <f t="shared" si="36"/>
        <v>#NAME?</v>
      </c>
      <c r="C331" s="312" t="e">
        <f t="shared" si="43"/>
        <v>#NAME?</v>
      </c>
      <c r="D331" s="312" t="e">
        <f t="shared" si="37"/>
        <v>#NAME?</v>
      </c>
      <c r="E331" s="313" t="e">
        <f t="shared" si="38"/>
        <v>#NAME?</v>
      </c>
      <c r="F331" s="312" t="e">
        <f t="shared" si="39"/>
        <v>#NAME?</v>
      </c>
      <c r="G331" s="312" t="e">
        <f t="shared" si="40"/>
        <v>#NAME?</v>
      </c>
      <c r="H331" s="312" t="e">
        <f t="shared" si="44"/>
        <v>#NAME?</v>
      </c>
      <c r="I331" s="312" t="e">
        <f t="shared" si="41"/>
        <v>#NAME?</v>
      </c>
      <c r="J331" s="312" t="e">
        <f>SUM($H$18:$H331)</f>
        <v>#NAME?</v>
      </c>
    </row>
    <row r="332" spans="1:10" ht="12.75">
      <c r="A332" s="309" t="e">
        <f t="shared" si="42"/>
        <v>#NAME?</v>
      </c>
      <c r="B332" s="310" t="e">
        <f t="shared" si="36"/>
        <v>#NAME?</v>
      </c>
      <c r="C332" s="312" t="e">
        <f t="shared" si="43"/>
        <v>#NAME?</v>
      </c>
      <c r="D332" s="312" t="e">
        <f t="shared" si="37"/>
        <v>#NAME?</v>
      </c>
      <c r="E332" s="313" t="e">
        <f t="shared" si="38"/>
        <v>#NAME?</v>
      </c>
      <c r="F332" s="312" t="e">
        <f t="shared" si="39"/>
        <v>#NAME?</v>
      </c>
      <c r="G332" s="312" t="e">
        <f t="shared" si="40"/>
        <v>#NAME?</v>
      </c>
      <c r="H332" s="312" t="e">
        <f t="shared" si="44"/>
        <v>#NAME?</v>
      </c>
      <c r="I332" s="312" t="e">
        <f t="shared" si="41"/>
        <v>#NAME?</v>
      </c>
      <c r="J332" s="312" t="e">
        <f>SUM($H$18:$H332)</f>
        <v>#NAME?</v>
      </c>
    </row>
    <row r="333" spans="1:10" ht="12.75">
      <c r="A333" s="309" t="e">
        <f t="shared" si="42"/>
        <v>#NAME?</v>
      </c>
      <c r="B333" s="310" t="e">
        <f t="shared" si="36"/>
        <v>#NAME?</v>
      </c>
      <c r="C333" s="312" t="e">
        <f t="shared" si="43"/>
        <v>#NAME?</v>
      </c>
      <c r="D333" s="312" t="e">
        <f t="shared" si="37"/>
        <v>#NAME?</v>
      </c>
      <c r="E333" s="313" t="e">
        <f t="shared" si="38"/>
        <v>#NAME?</v>
      </c>
      <c r="F333" s="312" t="e">
        <f t="shared" si="39"/>
        <v>#NAME?</v>
      </c>
      <c r="G333" s="312" t="e">
        <f t="shared" si="40"/>
        <v>#NAME?</v>
      </c>
      <c r="H333" s="312" t="e">
        <f t="shared" si="44"/>
        <v>#NAME?</v>
      </c>
      <c r="I333" s="312" t="e">
        <f t="shared" si="41"/>
        <v>#NAME?</v>
      </c>
      <c r="J333" s="312" t="e">
        <f>SUM($H$18:$H333)</f>
        <v>#NAME?</v>
      </c>
    </row>
    <row r="334" spans="1:10" ht="12.75">
      <c r="A334" s="309" t="e">
        <f t="shared" si="42"/>
        <v>#NAME?</v>
      </c>
      <c r="B334" s="310" t="e">
        <f t="shared" si="36"/>
        <v>#NAME?</v>
      </c>
      <c r="C334" s="312" t="e">
        <f t="shared" si="43"/>
        <v>#NAME?</v>
      </c>
      <c r="D334" s="312" t="e">
        <f t="shared" si="37"/>
        <v>#NAME?</v>
      </c>
      <c r="E334" s="313" t="e">
        <f t="shared" si="38"/>
        <v>#NAME?</v>
      </c>
      <c r="F334" s="312" t="e">
        <f t="shared" si="39"/>
        <v>#NAME?</v>
      </c>
      <c r="G334" s="312" t="e">
        <f t="shared" si="40"/>
        <v>#NAME?</v>
      </c>
      <c r="H334" s="312" t="e">
        <f t="shared" si="44"/>
        <v>#NAME?</v>
      </c>
      <c r="I334" s="312" t="e">
        <f t="shared" si="41"/>
        <v>#NAME?</v>
      </c>
      <c r="J334" s="312" t="e">
        <f>SUM($H$18:$H334)</f>
        <v>#NAME?</v>
      </c>
    </row>
    <row r="335" spans="1:10" ht="12.75">
      <c r="A335" s="309" t="e">
        <f t="shared" si="42"/>
        <v>#NAME?</v>
      </c>
      <c r="B335" s="310" t="e">
        <f t="shared" si="36"/>
        <v>#NAME?</v>
      </c>
      <c r="C335" s="312" t="e">
        <f t="shared" si="43"/>
        <v>#NAME?</v>
      </c>
      <c r="D335" s="312" t="e">
        <f t="shared" si="37"/>
        <v>#NAME?</v>
      </c>
      <c r="E335" s="313" t="e">
        <f t="shared" si="38"/>
        <v>#NAME?</v>
      </c>
      <c r="F335" s="312" t="e">
        <f t="shared" si="39"/>
        <v>#NAME?</v>
      </c>
      <c r="G335" s="312" t="e">
        <f t="shared" si="40"/>
        <v>#NAME?</v>
      </c>
      <c r="H335" s="312" t="e">
        <f t="shared" si="44"/>
        <v>#NAME?</v>
      </c>
      <c r="I335" s="312" t="e">
        <f t="shared" si="41"/>
        <v>#NAME?</v>
      </c>
      <c r="J335" s="312" t="e">
        <f>SUM($H$18:$H335)</f>
        <v>#NAME?</v>
      </c>
    </row>
    <row r="336" spans="1:10" ht="12.75">
      <c r="A336" s="309" t="e">
        <f t="shared" si="42"/>
        <v>#NAME?</v>
      </c>
      <c r="B336" s="310" t="e">
        <f t="shared" si="36"/>
        <v>#NAME?</v>
      </c>
      <c r="C336" s="312" t="e">
        <f t="shared" si="43"/>
        <v>#NAME?</v>
      </c>
      <c r="D336" s="312" t="e">
        <f t="shared" si="37"/>
        <v>#NAME?</v>
      </c>
      <c r="E336" s="313" t="e">
        <f t="shared" si="38"/>
        <v>#NAME?</v>
      </c>
      <c r="F336" s="312" t="e">
        <f t="shared" si="39"/>
        <v>#NAME?</v>
      </c>
      <c r="G336" s="312" t="e">
        <f t="shared" si="40"/>
        <v>#NAME?</v>
      </c>
      <c r="H336" s="312" t="e">
        <f t="shared" si="44"/>
        <v>#NAME?</v>
      </c>
      <c r="I336" s="312" t="e">
        <f t="shared" si="41"/>
        <v>#NAME?</v>
      </c>
      <c r="J336" s="312" t="e">
        <f>SUM($H$18:$H336)</f>
        <v>#NAME?</v>
      </c>
    </row>
    <row r="337" spans="1:10" ht="12.75">
      <c r="A337" s="309" t="e">
        <f t="shared" si="42"/>
        <v>#NAME?</v>
      </c>
      <c r="B337" s="310" t="e">
        <f t="shared" si="36"/>
        <v>#NAME?</v>
      </c>
      <c r="C337" s="312" t="e">
        <f t="shared" si="43"/>
        <v>#NAME?</v>
      </c>
      <c r="D337" s="312" t="e">
        <f t="shared" si="37"/>
        <v>#NAME?</v>
      </c>
      <c r="E337" s="313" t="e">
        <f t="shared" si="38"/>
        <v>#NAME?</v>
      </c>
      <c r="F337" s="312" t="e">
        <f t="shared" si="39"/>
        <v>#NAME?</v>
      </c>
      <c r="G337" s="312" t="e">
        <f t="shared" si="40"/>
        <v>#NAME?</v>
      </c>
      <c r="H337" s="312" t="e">
        <f t="shared" si="44"/>
        <v>#NAME?</v>
      </c>
      <c r="I337" s="312" t="e">
        <f t="shared" si="41"/>
        <v>#NAME?</v>
      </c>
      <c r="J337" s="312" t="e">
        <f>SUM($H$18:$H337)</f>
        <v>#NAME?</v>
      </c>
    </row>
    <row r="338" spans="1:10" ht="12.75">
      <c r="A338" s="309" t="e">
        <f t="shared" si="42"/>
        <v>#NAME?</v>
      </c>
      <c r="B338" s="310" t="e">
        <f aca="true" t="shared" si="45" ref="B338:B377">IF(Pay_Num_3&lt;&gt;"",DATE(YEAR(Loan_Start_3),MONTH(Loan_Start_3)+(Pay_Num_3)*12/Num_Pmt_Per_Year_3,DAY(Loan_Start_3)),"")</f>
        <v>#NAME?</v>
      </c>
      <c r="C338" s="312" t="e">
        <f t="shared" si="43"/>
        <v>#NAME?</v>
      </c>
      <c r="D338" s="312" t="e">
        <f aca="true" t="shared" si="46" ref="D338:D377">IF(Pay_Num_3&lt;&gt;"",Scheduled_Monthly_Payment_3,"")</f>
        <v>#NAME?</v>
      </c>
      <c r="E338" s="313" t="e">
        <f aca="true" t="shared" si="47" ref="E338:E377">IF(AND(Pay_Num_3&lt;&gt;"",Sched_Pay_3+Scheduled_Extra_Payments_3&lt;Beg_Bal_3),Scheduled_Extra_Payments_3,IF(AND(Pay_Num_3&lt;&gt;"",Beg_Bal_3-Sched_Pay_3&gt;0),Beg_Bal_3-Sched_Pay_3,IF(Pay_Num_3&lt;&gt;"",0,"")))</f>
        <v>#NAME?</v>
      </c>
      <c r="F338" s="312" t="e">
        <f aca="true" t="shared" si="48" ref="F338:F377">IF(AND(Pay_Num_3&lt;&gt;"",Sched_Pay_3+Extra_Pay_3&lt;Beg_Bal_3),Sched_Pay_3+Extra_Pay_3,IF(Pay_Num_3&lt;&gt;"",Beg_Bal_3,""))</f>
        <v>#NAME?</v>
      </c>
      <c r="G338" s="312" t="e">
        <f aca="true" t="shared" si="49" ref="G338:G377">IF(Pay_Num_3&lt;&gt;"",Total_Pay_3-Int_3,"")</f>
        <v>#NAME?</v>
      </c>
      <c r="H338" s="312" t="e">
        <f t="shared" si="44"/>
        <v>#NAME?</v>
      </c>
      <c r="I338" s="312" t="e">
        <f aca="true" t="shared" si="50" ref="I338:I377">IF(AND(Pay_Num_3&lt;&gt;"",Sched_Pay_3+Extra_Pay_3&lt;Beg_Bal_3),Beg_Bal_3-Princ_3,IF(Pay_Num_3&lt;&gt;"",0,""))</f>
        <v>#NAME?</v>
      </c>
      <c r="J338" s="312" t="e">
        <f>SUM($H$18:$H338)</f>
        <v>#NAME?</v>
      </c>
    </row>
    <row r="339" spans="1:10" ht="12.75">
      <c r="A339" s="309" t="e">
        <f aca="true" t="shared" si="51" ref="A339:A377">IF(Values_Entered_3,A338+1,"")</f>
        <v>#NAME?</v>
      </c>
      <c r="B339" s="310" t="e">
        <f t="shared" si="45"/>
        <v>#NAME?</v>
      </c>
      <c r="C339" s="312" t="e">
        <f aca="true" t="shared" si="52" ref="C339:C377">IF(Pay_Num_3&lt;&gt;"",I338,"")</f>
        <v>#NAME?</v>
      </c>
      <c r="D339" s="312" t="e">
        <f t="shared" si="46"/>
        <v>#NAME?</v>
      </c>
      <c r="E339" s="313" t="e">
        <f t="shared" si="47"/>
        <v>#NAME?</v>
      </c>
      <c r="F339" s="312" t="e">
        <f t="shared" si="48"/>
        <v>#NAME?</v>
      </c>
      <c r="G339" s="312" t="e">
        <f t="shared" si="49"/>
        <v>#NAME?</v>
      </c>
      <c r="H339" s="312" t="e">
        <f aca="true" t="shared" si="53" ref="H339:H377">IF(Pay_Num_3&lt;&gt;"",Beg_Bal_3*Interest_Rate_3/Num_Pmt_Per_Year_3,"")</f>
        <v>#NAME?</v>
      </c>
      <c r="I339" s="312" t="e">
        <f t="shared" si="50"/>
        <v>#NAME?</v>
      </c>
      <c r="J339" s="312" t="e">
        <f>SUM($H$18:$H339)</f>
        <v>#NAME?</v>
      </c>
    </row>
    <row r="340" spans="1:10" ht="12.75">
      <c r="A340" s="309" t="e">
        <f t="shared" si="51"/>
        <v>#NAME?</v>
      </c>
      <c r="B340" s="310" t="e">
        <f t="shared" si="45"/>
        <v>#NAME?</v>
      </c>
      <c r="C340" s="312" t="e">
        <f t="shared" si="52"/>
        <v>#NAME?</v>
      </c>
      <c r="D340" s="312" t="e">
        <f t="shared" si="46"/>
        <v>#NAME?</v>
      </c>
      <c r="E340" s="313" t="e">
        <f t="shared" si="47"/>
        <v>#NAME?</v>
      </c>
      <c r="F340" s="312" t="e">
        <f t="shared" si="48"/>
        <v>#NAME?</v>
      </c>
      <c r="G340" s="312" t="e">
        <f t="shared" si="49"/>
        <v>#NAME?</v>
      </c>
      <c r="H340" s="312" t="e">
        <f t="shared" si="53"/>
        <v>#NAME?</v>
      </c>
      <c r="I340" s="312" t="e">
        <f t="shared" si="50"/>
        <v>#NAME?</v>
      </c>
      <c r="J340" s="312" t="e">
        <f>SUM($H$18:$H340)</f>
        <v>#NAME?</v>
      </c>
    </row>
    <row r="341" spans="1:10" ht="12.75">
      <c r="A341" s="309" t="e">
        <f t="shared" si="51"/>
        <v>#NAME?</v>
      </c>
      <c r="B341" s="310" t="e">
        <f t="shared" si="45"/>
        <v>#NAME?</v>
      </c>
      <c r="C341" s="312" t="e">
        <f t="shared" si="52"/>
        <v>#NAME?</v>
      </c>
      <c r="D341" s="312" t="e">
        <f t="shared" si="46"/>
        <v>#NAME?</v>
      </c>
      <c r="E341" s="313" t="e">
        <f t="shared" si="47"/>
        <v>#NAME?</v>
      </c>
      <c r="F341" s="312" t="e">
        <f t="shared" si="48"/>
        <v>#NAME?</v>
      </c>
      <c r="G341" s="312" t="e">
        <f t="shared" si="49"/>
        <v>#NAME?</v>
      </c>
      <c r="H341" s="312" t="e">
        <f t="shared" si="53"/>
        <v>#NAME?</v>
      </c>
      <c r="I341" s="312" t="e">
        <f t="shared" si="50"/>
        <v>#NAME?</v>
      </c>
      <c r="J341" s="312" t="e">
        <f>SUM($H$18:$H341)</f>
        <v>#NAME?</v>
      </c>
    </row>
    <row r="342" spans="1:10" ht="12.75">
      <c r="A342" s="309" t="e">
        <f t="shared" si="51"/>
        <v>#NAME?</v>
      </c>
      <c r="B342" s="310" t="e">
        <f t="shared" si="45"/>
        <v>#NAME?</v>
      </c>
      <c r="C342" s="312" t="e">
        <f t="shared" si="52"/>
        <v>#NAME?</v>
      </c>
      <c r="D342" s="312" t="e">
        <f t="shared" si="46"/>
        <v>#NAME?</v>
      </c>
      <c r="E342" s="313" t="e">
        <f t="shared" si="47"/>
        <v>#NAME?</v>
      </c>
      <c r="F342" s="312" t="e">
        <f t="shared" si="48"/>
        <v>#NAME?</v>
      </c>
      <c r="G342" s="312" t="e">
        <f t="shared" si="49"/>
        <v>#NAME?</v>
      </c>
      <c r="H342" s="312" t="e">
        <f t="shared" si="53"/>
        <v>#NAME?</v>
      </c>
      <c r="I342" s="312" t="e">
        <f t="shared" si="50"/>
        <v>#NAME?</v>
      </c>
      <c r="J342" s="312" t="e">
        <f>SUM($H$18:$H342)</f>
        <v>#NAME?</v>
      </c>
    </row>
    <row r="343" spans="1:10" ht="12.75">
      <c r="A343" s="309" t="e">
        <f t="shared" si="51"/>
        <v>#NAME?</v>
      </c>
      <c r="B343" s="310" t="e">
        <f t="shared" si="45"/>
        <v>#NAME?</v>
      </c>
      <c r="C343" s="312" t="e">
        <f t="shared" si="52"/>
        <v>#NAME?</v>
      </c>
      <c r="D343" s="312" t="e">
        <f t="shared" si="46"/>
        <v>#NAME?</v>
      </c>
      <c r="E343" s="313" t="e">
        <f t="shared" si="47"/>
        <v>#NAME?</v>
      </c>
      <c r="F343" s="312" t="e">
        <f t="shared" si="48"/>
        <v>#NAME?</v>
      </c>
      <c r="G343" s="312" t="e">
        <f t="shared" si="49"/>
        <v>#NAME?</v>
      </c>
      <c r="H343" s="312" t="e">
        <f t="shared" si="53"/>
        <v>#NAME?</v>
      </c>
      <c r="I343" s="312" t="e">
        <f t="shared" si="50"/>
        <v>#NAME?</v>
      </c>
      <c r="J343" s="312" t="e">
        <f>SUM($H$18:$H343)</f>
        <v>#NAME?</v>
      </c>
    </row>
    <row r="344" spans="1:10" ht="12.75">
      <c r="A344" s="309" t="e">
        <f t="shared" si="51"/>
        <v>#NAME?</v>
      </c>
      <c r="B344" s="310" t="e">
        <f t="shared" si="45"/>
        <v>#NAME?</v>
      </c>
      <c r="C344" s="312" t="e">
        <f t="shared" si="52"/>
        <v>#NAME?</v>
      </c>
      <c r="D344" s="312" t="e">
        <f t="shared" si="46"/>
        <v>#NAME?</v>
      </c>
      <c r="E344" s="313" t="e">
        <f t="shared" si="47"/>
        <v>#NAME?</v>
      </c>
      <c r="F344" s="312" t="e">
        <f t="shared" si="48"/>
        <v>#NAME?</v>
      </c>
      <c r="G344" s="312" t="e">
        <f t="shared" si="49"/>
        <v>#NAME?</v>
      </c>
      <c r="H344" s="312" t="e">
        <f t="shared" si="53"/>
        <v>#NAME?</v>
      </c>
      <c r="I344" s="312" t="e">
        <f t="shared" si="50"/>
        <v>#NAME?</v>
      </c>
      <c r="J344" s="312" t="e">
        <f>SUM($H$18:$H344)</f>
        <v>#NAME?</v>
      </c>
    </row>
    <row r="345" spans="1:10" ht="12.75">
      <c r="A345" s="309" t="e">
        <f t="shared" si="51"/>
        <v>#NAME?</v>
      </c>
      <c r="B345" s="310" t="e">
        <f t="shared" si="45"/>
        <v>#NAME?</v>
      </c>
      <c r="C345" s="312" t="e">
        <f t="shared" si="52"/>
        <v>#NAME?</v>
      </c>
      <c r="D345" s="312" t="e">
        <f t="shared" si="46"/>
        <v>#NAME?</v>
      </c>
      <c r="E345" s="313" t="e">
        <f t="shared" si="47"/>
        <v>#NAME?</v>
      </c>
      <c r="F345" s="312" t="e">
        <f t="shared" si="48"/>
        <v>#NAME?</v>
      </c>
      <c r="G345" s="312" t="e">
        <f t="shared" si="49"/>
        <v>#NAME?</v>
      </c>
      <c r="H345" s="312" t="e">
        <f t="shared" si="53"/>
        <v>#NAME?</v>
      </c>
      <c r="I345" s="312" t="e">
        <f t="shared" si="50"/>
        <v>#NAME?</v>
      </c>
      <c r="J345" s="312" t="e">
        <f>SUM($H$18:$H345)</f>
        <v>#NAME?</v>
      </c>
    </row>
    <row r="346" spans="1:10" ht="12.75">
      <c r="A346" s="309" t="e">
        <f t="shared" si="51"/>
        <v>#NAME?</v>
      </c>
      <c r="B346" s="310" t="e">
        <f t="shared" si="45"/>
        <v>#NAME?</v>
      </c>
      <c r="C346" s="312" t="e">
        <f t="shared" si="52"/>
        <v>#NAME?</v>
      </c>
      <c r="D346" s="312" t="e">
        <f t="shared" si="46"/>
        <v>#NAME?</v>
      </c>
      <c r="E346" s="313" t="e">
        <f t="shared" si="47"/>
        <v>#NAME?</v>
      </c>
      <c r="F346" s="312" t="e">
        <f t="shared" si="48"/>
        <v>#NAME?</v>
      </c>
      <c r="G346" s="312" t="e">
        <f t="shared" si="49"/>
        <v>#NAME?</v>
      </c>
      <c r="H346" s="312" t="e">
        <f t="shared" si="53"/>
        <v>#NAME?</v>
      </c>
      <c r="I346" s="312" t="e">
        <f t="shared" si="50"/>
        <v>#NAME?</v>
      </c>
      <c r="J346" s="312" t="e">
        <f>SUM($H$18:$H346)</f>
        <v>#NAME?</v>
      </c>
    </row>
    <row r="347" spans="1:10" ht="12.75">
      <c r="A347" s="309" t="e">
        <f t="shared" si="51"/>
        <v>#NAME?</v>
      </c>
      <c r="B347" s="310" t="e">
        <f t="shared" si="45"/>
        <v>#NAME?</v>
      </c>
      <c r="C347" s="312" t="e">
        <f t="shared" si="52"/>
        <v>#NAME?</v>
      </c>
      <c r="D347" s="312" t="e">
        <f t="shared" si="46"/>
        <v>#NAME?</v>
      </c>
      <c r="E347" s="313" t="e">
        <f t="shared" si="47"/>
        <v>#NAME?</v>
      </c>
      <c r="F347" s="312" t="e">
        <f t="shared" si="48"/>
        <v>#NAME?</v>
      </c>
      <c r="G347" s="312" t="e">
        <f t="shared" si="49"/>
        <v>#NAME?</v>
      </c>
      <c r="H347" s="312" t="e">
        <f t="shared" si="53"/>
        <v>#NAME?</v>
      </c>
      <c r="I347" s="312" t="e">
        <f t="shared" si="50"/>
        <v>#NAME?</v>
      </c>
      <c r="J347" s="312" t="e">
        <f>SUM($H$18:$H347)</f>
        <v>#NAME?</v>
      </c>
    </row>
    <row r="348" spans="1:10" ht="12.75">
      <c r="A348" s="309" t="e">
        <f t="shared" si="51"/>
        <v>#NAME?</v>
      </c>
      <c r="B348" s="310" t="e">
        <f t="shared" si="45"/>
        <v>#NAME?</v>
      </c>
      <c r="C348" s="312" t="e">
        <f t="shared" si="52"/>
        <v>#NAME?</v>
      </c>
      <c r="D348" s="312" t="e">
        <f t="shared" si="46"/>
        <v>#NAME?</v>
      </c>
      <c r="E348" s="313" t="e">
        <f t="shared" si="47"/>
        <v>#NAME?</v>
      </c>
      <c r="F348" s="312" t="e">
        <f t="shared" si="48"/>
        <v>#NAME?</v>
      </c>
      <c r="G348" s="312" t="e">
        <f t="shared" si="49"/>
        <v>#NAME?</v>
      </c>
      <c r="H348" s="312" t="e">
        <f t="shared" si="53"/>
        <v>#NAME?</v>
      </c>
      <c r="I348" s="312" t="e">
        <f t="shared" si="50"/>
        <v>#NAME?</v>
      </c>
      <c r="J348" s="312" t="e">
        <f>SUM($H$18:$H348)</f>
        <v>#NAME?</v>
      </c>
    </row>
    <row r="349" spans="1:10" ht="12.75">
      <c r="A349" s="309" t="e">
        <f t="shared" si="51"/>
        <v>#NAME?</v>
      </c>
      <c r="B349" s="310" t="e">
        <f t="shared" si="45"/>
        <v>#NAME?</v>
      </c>
      <c r="C349" s="312" t="e">
        <f t="shared" si="52"/>
        <v>#NAME?</v>
      </c>
      <c r="D349" s="312" t="e">
        <f t="shared" si="46"/>
        <v>#NAME?</v>
      </c>
      <c r="E349" s="313" t="e">
        <f t="shared" si="47"/>
        <v>#NAME?</v>
      </c>
      <c r="F349" s="312" t="e">
        <f t="shared" si="48"/>
        <v>#NAME?</v>
      </c>
      <c r="G349" s="312" t="e">
        <f t="shared" si="49"/>
        <v>#NAME?</v>
      </c>
      <c r="H349" s="312" t="e">
        <f t="shared" si="53"/>
        <v>#NAME?</v>
      </c>
      <c r="I349" s="312" t="e">
        <f t="shared" si="50"/>
        <v>#NAME?</v>
      </c>
      <c r="J349" s="312" t="e">
        <f>SUM($H$18:$H349)</f>
        <v>#NAME?</v>
      </c>
    </row>
    <row r="350" spans="1:10" ht="12.75">
      <c r="A350" s="309" t="e">
        <f t="shared" si="51"/>
        <v>#NAME?</v>
      </c>
      <c r="B350" s="310" t="e">
        <f t="shared" si="45"/>
        <v>#NAME?</v>
      </c>
      <c r="C350" s="312" t="e">
        <f t="shared" si="52"/>
        <v>#NAME?</v>
      </c>
      <c r="D350" s="312" t="e">
        <f t="shared" si="46"/>
        <v>#NAME?</v>
      </c>
      <c r="E350" s="313" t="e">
        <f t="shared" si="47"/>
        <v>#NAME?</v>
      </c>
      <c r="F350" s="312" t="e">
        <f t="shared" si="48"/>
        <v>#NAME?</v>
      </c>
      <c r="G350" s="312" t="e">
        <f t="shared" si="49"/>
        <v>#NAME?</v>
      </c>
      <c r="H350" s="312" t="e">
        <f t="shared" si="53"/>
        <v>#NAME?</v>
      </c>
      <c r="I350" s="312" t="e">
        <f t="shared" si="50"/>
        <v>#NAME?</v>
      </c>
      <c r="J350" s="312" t="e">
        <f>SUM($H$18:$H350)</f>
        <v>#NAME?</v>
      </c>
    </row>
    <row r="351" spans="1:10" ht="12.75">
      <c r="A351" s="309" t="e">
        <f t="shared" si="51"/>
        <v>#NAME?</v>
      </c>
      <c r="B351" s="310" t="e">
        <f t="shared" si="45"/>
        <v>#NAME?</v>
      </c>
      <c r="C351" s="312" t="e">
        <f t="shared" si="52"/>
        <v>#NAME?</v>
      </c>
      <c r="D351" s="312" t="e">
        <f t="shared" si="46"/>
        <v>#NAME?</v>
      </c>
      <c r="E351" s="313" t="e">
        <f t="shared" si="47"/>
        <v>#NAME?</v>
      </c>
      <c r="F351" s="312" t="e">
        <f t="shared" si="48"/>
        <v>#NAME?</v>
      </c>
      <c r="G351" s="312" t="e">
        <f t="shared" si="49"/>
        <v>#NAME?</v>
      </c>
      <c r="H351" s="312" t="e">
        <f t="shared" si="53"/>
        <v>#NAME?</v>
      </c>
      <c r="I351" s="312" t="e">
        <f t="shared" si="50"/>
        <v>#NAME?</v>
      </c>
      <c r="J351" s="312" t="e">
        <f>SUM($H$18:$H351)</f>
        <v>#NAME?</v>
      </c>
    </row>
    <row r="352" spans="1:10" ht="12.75">
      <c r="A352" s="309" t="e">
        <f t="shared" si="51"/>
        <v>#NAME?</v>
      </c>
      <c r="B352" s="310" t="e">
        <f t="shared" si="45"/>
        <v>#NAME?</v>
      </c>
      <c r="C352" s="312" t="e">
        <f t="shared" si="52"/>
        <v>#NAME?</v>
      </c>
      <c r="D352" s="312" t="e">
        <f t="shared" si="46"/>
        <v>#NAME?</v>
      </c>
      <c r="E352" s="313" t="e">
        <f t="shared" si="47"/>
        <v>#NAME?</v>
      </c>
      <c r="F352" s="312" t="e">
        <f t="shared" si="48"/>
        <v>#NAME?</v>
      </c>
      <c r="G352" s="312" t="e">
        <f t="shared" si="49"/>
        <v>#NAME?</v>
      </c>
      <c r="H352" s="312" t="e">
        <f t="shared" si="53"/>
        <v>#NAME?</v>
      </c>
      <c r="I352" s="312" t="e">
        <f t="shared" si="50"/>
        <v>#NAME?</v>
      </c>
      <c r="J352" s="312" t="e">
        <f>SUM($H$18:$H352)</f>
        <v>#NAME?</v>
      </c>
    </row>
    <row r="353" spans="1:10" ht="12.75">
      <c r="A353" s="309" t="e">
        <f t="shared" si="51"/>
        <v>#NAME?</v>
      </c>
      <c r="B353" s="310" t="e">
        <f t="shared" si="45"/>
        <v>#NAME?</v>
      </c>
      <c r="C353" s="312" t="e">
        <f t="shared" si="52"/>
        <v>#NAME?</v>
      </c>
      <c r="D353" s="312" t="e">
        <f t="shared" si="46"/>
        <v>#NAME?</v>
      </c>
      <c r="E353" s="313" t="e">
        <f t="shared" si="47"/>
        <v>#NAME?</v>
      </c>
      <c r="F353" s="312" t="e">
        <f t="shared" si="48"/>
        <v>#NAME?</v>
      </c>
      <c r="G353" s="312" t="e">
        <f t="shared" si="49"/>
        <v>#NAME?</v>
      </c>
      <c r="H353" s="312" t="e">
        <f t="shared" si="53"/>
        <v>#NAME?</v>
      </c>
      <c r="I353" s="312" t="e">
        <f t="shared" si="50"/>
        <v>#NAME?</v>
      </c>
      <c r="J353" s="312" t="e">
        <f>SUM($H$18:$H353)</f>
        <v>#NAME?</v>
      </c>
    </row>
    <row r="354" spans="1:10" ht="12.75">
      <c r="A354" s="309" t="e">
        <f t="shared" si="51"/>
        <v>#NAME?</v>
      </c>
      <c r="B354" s="310" t="e">
        <f t="shared" si="45"/>
        <v>#NAME?</v>
      </c>
      <c r="C354" s="312" t="e">
        <f t="shared" si="52"/>
        <v>#NAME?</v>
      </c>
      <c r="D354" s="312" t="e">
        <f t="shared" si="46"/>
        <v>#NAME?</v>
      </c>
      <c r="E354" s="313" t="e">
        <f t="shared" si="47"/>
        <v>#NAME?</v>
      </c>
      <c r="F354" s="312" t="e">
        <f t="shared" si="48"/>
        <v>#NAME?</v>
      </c>
      <c r="G354" s="312" t="e">
        <f t="shared" si="49"/>
        <v>#NAME?</v>
      </c>
      <c r="H354" s="312" t="e">
        <f t="shared" si="53"/>
        <v>#NAME?</v>
      </c>
      <c r="I354" s="312" t="e">
        <f t="shared" si="50"/>
        <v>#NAME?</v>
      </c>
      <c r="J354" s="312" t="e">
        <f>SUM($H$18:$H354)</f>
        <v>#NAME?</v>
      </c>
    </row>
    <row r="355" spans="1:10" ht="12.75">
      <c r="A355" s="309" t="e">
        <f t="shared" si="51"/>
        <v>#NAME?</v>
      </c>
      <c r="B355" s="310" t="e">
        <f t="shared" si="45"/>
        <v>#NAME?</v>
      </c>
      <c r="C355" s="312" t="e">
        <f t="shared" si="52"/>
        <v>#NAME?</v>
      </c>
      <c r="D355" s="312" t="e">
        <f t="shared" si="46"/>
        <v>#NAME?</v>
      </c>
      <c r="E355" s="313" t="e">
        <f t="shared" si="47"/>
        <v>#NAME?</v>
      </c>
      <c r="F355" s="312" t="e">
        <f t="shared" si="48"/>
        <v>#NAME?</v>
      </c>
      <c r="G355" s="312" t="e">
        <f t="shared" si="49"/>
        <v>#NAME?</v>
      </c>
      <c r="H355" s="312" t="e">
        <f t="shared" si="53"/>
        <v>#NAME?</v>
      </c>
      <c r="I355" s="312" t="e">
        <f t="shared" si="50"/>
        <v>#NAME?</v>
      </c>
      <c r="J355" s="312" t="e">
        <f>SUM($H$18:$H355)</f>
        <v>#NAME?</v>
      </c>
    </row>
    <row r="356" spans="1:10" ht="12.75">
      <c r="A356" s="309" t="e">
        <f t="shared" si="51"/>
        <v>#NAME?</v>
      </c>
      <c r="B356" s="310" t="e">
        <f t="shared" si="45"/>
        <v>#NAME?</v>
      </c>
      <c r="C356" s="312" t="e">
        <f t="shared" si="52"/>
        <v>#NAME?</v>
      </c>
      <c r="D356" s="312" t="e">
        <f t="shared" si="46"/>
        <v>#NAME?</v>
      </c>
      <c r="E356" s="313" t="e">
        <f t="shared" si="47"/>
        <v>#NAME?</v>
      </c>
      <c r="F356" s="312" t="e">
        <f t="shared" si="48"/>
        <v>#NAME?</v>
      </c>
      <c r="G356" s="312" t="e">
        <f t="shared" si="49"/>
        <v>#NAME?</v>
      </c>
      <c r="H356" s="312" t="e">
        <f t="shared" si="53"/>
        <v>#NAME?</v>
      </c>
      <c r="I356" s="312" t="e">
        <f t="shared" si="50"/>
        <v>#NAME?</v>
      </c>
      <c r="J356" s="312" t="e">
        <f>SUM($H$18:$H356)</f>
        <v>#NAME?</v>
      </c>
    </row>
    <row r="357" spans="1:10" ht="12.75">
      <c r="A357" s="309" t="e">
        <f t="shared" si="51"/>
        <v>#NAME?</v>
      </c>
      <c r="B357" s="310" t="e">
        <f t="shared" si="45"/>
        <v>#NAME?</v>
      </c>
      <c r="C357" s="312" t="e">
        <f t="shared" si="52"/>
        <v>#NAME?</v>
      </c>
      <c r="D357" s="312" t="e">
        <f t="shared" si="46"/>
        <v>#NAME?</v>
      </c>
      <c r="E357" s="313" t="e">
        <f t="shared" si="47"/>
        <v>#NAME?</v>
      </c>
      <c r="F357" s="312" t="e">
        <f t="shared" si="48"/>
        <v>#NAME?</v>
      </c>
      <c r="G357" s="312" t="e">
        <f t="shared" si="49"/>
        <v>#NAME?</v>
      </c>
      <c r="H357" s="312" t="e">
        <f t="shared" si="53"/>
        <v>#NAME?</v>
      </c>
      <c r="I357" s="312" t="e">
        <f t="shared" si="50"/>
        <v>#NAME?</v>
      </c>
      <c r="J357" s="312" t="e">
        <f>SUM($H$18:$H357)</f>
        <v>#NAME?</v>
      </c>
    </row>
    <row r="358" spans="1:10" ht="12.75">
      <c r="A358" s="309" t="e">
        <f t="shared" si="51"/>
        <v>#NAME?</v>
      </c>
      <c r="B358" s="310" t="e">
        <f t="shared" si="45"/>
        <v>#NAME?</v>
      </c>
      <c r="C358" s="312" t="e">
        <f t="shared" si="52"/>
        <v>#NAME?</v>
      </c>
      <c r="D358" s="312" t="e">
        <f t="shared" si="46"/>
        <v>#NAME?</v>
      </c>
      <c r="E358" s="313" t="e">
        <f t="shared" si="47"/>
        <v>#NAME?</v>
      </c>
      <c r="F358" s="312" t="e">
        <f t="shared" si="48"/>
        <v>#NAME?</v>
      </c>
      <c r="G358" s="312" t="e">
        <f t="shared" si="49"/>
        <v>#NAME?</v>
      </c>
      <c r="H358" s="312" t="e">
        <f t="shared" si="53"/>
        <v>#NAME?</v>
      </c>
      <c r="I358" s="312" t="e">
        <f t="shared" si="50"/>
        <v>#NAME?</v>
      </c>
      <c r="J358" s="312" t="e">
        <f>SUM($H$18:$H358)</f>
        <v>#NAME?</v>
      </c>
    </row>
    <row r="359" spans="1:10" ht="12.75">
      <c r="A359" s="309" t="e">
        <f t="shared" si="51"/>
        <v>#NAME?</v>
      </c>
      <c r="B359" s="310" t="e">
        <f t="shared" si="45"/>
        <v>#NAME?</v>
      </c>
      <c r="C359" s="312" t="e">
        <f t="shared" si="52"/>
        <v>#NAME?</v>
      </c>
      <c r="D359" s="312" t="e">
        <f t="shared" si="46"/>
        <v>#NAME?</v>
      </c>
      <c r="E359" s="313" t="e">
        <f t="shared" si="47"/>
        <v>#NAME?</v>
      </c>
      <c r="F359" s="312" t="e">
        <f t="shared" si="48"/>
        <v>#NAME?</v>
      </c>
      <c r="G359" s="312" t="e">
        <f t="shared" si="49"/>
        <v>#NAME?</v>
      </c>
      <c r="H359" s="312" t="e">
        <f t="shared" si="53"/>
        <v>#NAME?</v>
      </c>
      <c r="I359" s="312" t="e">
        <f t="shared" si="50"/>
        <v>#NAME?</v>
      </c>
      <c r="J359" s="312" t="e">
        <f>SUM($H$18:$H359)</f>
        <v>#NAME?</v>
      </c>
    </row>
    <row r="360" spans="1:10" ht="12.75">
      <c r="A360" s="309" t="e">
        <f t="shared" si="51"/>
        <v>#NAME?</v>
      </c>
      <c r="B360" s="310" t="e">
        <f t="shared" si="45"/>
        <v>#NAME?</v>
      </c>
      <c r="C360" s="312" t="e">
        <f t="shared" si="52"/>
        <v>#NAME?</v>
      </c>
      <c r="D360" s="312" t="e">
        <f t="shared" si="46"/>
        <v>#NAME?</v>
      </c>
      <c r="E360" s="313" t="e">
        <f t="shared" si="47"/>
        <v>#NAME?</v>
      </c>
      <c r="F360" s="312" t="e">
        <f t="shared" si="48"/>
        <v>#NAME?</v>
      </c>
      <c r="G360" s="312" t="e">
        <f t="shared" si="49"/>
        <v>#NAME?</v>
      </c>
      <c r="H360" s="312" t="e">
        <f t="shared" si="53"/>
        <v>#NAME?</v>
      </c>
      <c r="I360" s="312" t="e">
        <f t="shared" si="50"/>
        <v>#NAME?</v>
      </c>
      <c r="J360" s="312" t="e">
        <f>SUM($H$18:$H360)</f>
        <v>#NAME?</v>
      </c>
    </row>
    <row r="361" spans="1:10" ht="12.75">
      <c r="A361" s="309" t="e">
        <f t="shared" si="51"/>
        <v>#NAME?</v>
      </c>
      <c r="B361" s="310" t="e">
        <f t="shared" si="45"/>
        <v>#NAME?</v>
      </c>
      <c r="C361" s="312" t="e">
        <f t="shared" si="52"/>
        <v>#NAME?</v>
      </c>
      <c r="D361" s="312" t="e">
        <f t="shared" si="46"/>
        <v>#NAME?</v>
      </c>
      <c r="E361" s="313" t="e">
        <f t="shared" si="47"/>
        <v>#NAME?</v>
      </c>
      <c r="F361" s="312" t="e">
        <f t="shared" si="48"/>
        <v>#NAME?</v>
      </c>
      <c r="G361" s="312" t="e">
        <f t="shared" si="49"/>
        <v>#NAME?</v>
      </c>
      <c r="H361" s="312" t="e">
        <f t="shared" si="53"/>
        <v>#NAME?</v>
      </c>
      <c r="I361" s="312" t="e">
        <f t="shared" si="50"/>
        <v>#NAME?</v>
      </c>
      <c r="J361" s="312" t="e">
        <f>SUM($H$18:$H361)</f>
        <v>#NAME?</v>
      </c>
    </row>
    <row r="362" spans="1:10" ht="12.75">
      <c r="A362" s="309" t="e">
        <f t="shared" si="51"/>
        <v>#NAME?</v>
      </c>
      <c r="B362" s="310" t="e">
        <f t="shared" si="45"/>
        <v>#NAME?</v>
      </c>
      <c r="C362" s="312" t="e">
        <f t="shared" si="52"/>
        <v>#NAME?</v>
      </c>
      <c r="D362" s="312" t="e">
        <f t="shared" si="46"/>
        <v>#NAME?</v>
      </c>
      <c r="E362" s="313" t="e">
        <f t="shared" si="47"/>
        <v>#NAME?</v>
      </c>
      <c r="F362" s="312" t="e">
        <f t="shared" si="48"/>
        <v>#NAME?</v>
      </c>
      <c r="G362" s="312" t="e">
        <f t="shared" si="49"/>
        <v>#NAME?</v>
      </c>
      <c r="H362" s="312" t="e">
        <f t="shared" si="53"/>
        <v>#NAME?</v>
      </c>
      <c r="I362" s="312" t="e">
        <f t="shared" si="50"/>
        <v>#NAME?</v>
      </c>
      <c r="J362" s="312" t="e">
        <f>SUM($H$18:$H362)</f>
        <v>#NAME?</v>
      </c>
    </row>
    <row r="363" spans="1:10" ht="12.75">
      <c r="A363" s="309" t="e">
        <f t="shared" si="51"/>
        <v>#NAME?</v>
      </c>
      <c r="B363" s="310" t="e">
        <f t="shared" si="45"/>
        <v>#NAME?</v>
      </c>
      <c r="C363" s="312" t="e">
        <f t="shared" si="52"/>
        <v>#NAME?</v>
      </c>
      <c r="D363" s="312" t="e">
        <f t="shared" si="46"/>
        <v>#NAME?</v>
      </c>
      <c r="E363" s="313" t="e">
        <f t="shared" si="47"/>
        <v>#NAME?</v>
      </c>
      <c r="F363" s="312" t="e">
        <f t="shared" si="48"/>
        <v>#NAME?</v>
      </c>
      <c r="G363" s="312" t="e">
        <f t="shared" si="49"/>
        <v>#NAME?</v>
      </c>
      <c r="H363" s="312" t="e">
        <f t="shared" si="53"/>
        <v>#NAME?</v>
      </c>
      <c r="I363" s="312" t="e">
        <f t="shared" si="50"/>
        <v>#NAME?</v>
      </c>
      <c r="J363" s="312" t="e">
        <f>SUM($H$18:$H363)</f>
        <v>#NAME?</v>
      </c>
    </row>
    <row r="364" spans="1:10" ht="12.75">
      <c r="A364" s="309" t="e">
        <f t="shared" si="51"/>
        <v>#NAME?</v>
      </c>
      <c r="B364" s="310" t="e">
        <f t="shared" si="45"/>
        <v>#NAME?</v>
      </c>
      <c r="C364" s="312" t="e">
        <f t="shared" si="52"/>
        <v>#NAME?</v>
      </c>
      <c r="D364" s="312" t="e">
        <f t="shared" si="46"/>
        <v>#NAME?</v>
      </c>
      <c r="E364" s="313" t="e">
        <f t="shared" si="47"/>
        <v>#NAME?</v>
      </c>
      <c r="F364" s="312" t="e">
        <f t="shared" si="48"/>
        <v>#NAME?</v>
      </c>
      <c r="G364" s="312" t="e">
        <f t="shared" si="49"/>
        <v>#NAME?</v>
      </c>
      <c r="H364" s="312" t="e">
        <f t="shared" si="53"/>
        <v>#NAME?</v>
      </c>
      <c r="I364" s="312" t="e">
        <f t="shared" si="50"/>
        <v>#NAME?</v>
      </c>
      <c r="J364" s="312" t="e">
        <f>SUM($H$18:$H364)</f>
        <v>#NAME?</v>
      </c>
    </row>
    <row r="365" spans="1:10" ht="12.75">
      <c r="A365" s="309" t="e">
        <f t="shared" si="51"/>
        <v>#NAME?</v>
      </c>
      <c r="B365" s="310" t="e">
        <f t="shared" si="45"/>
        <v>#NAME?</v>
      </c>
      <c r="C365" s="312" t="e">
        <f t="shared" si="52"/>
        <v>#NAME?</v>
      </c>
      <c r="D365" s="312" t="e">
        <f t="shared" si="46"/>
        <v>#NAME?</v>
      </c>
      <c r="E365" s="313" t="e">
        <f t="shared" si="47"/>
        <v>#NAME?</v>
      </c>
      <c r="F365" s="312" t="e">
        <f t="shared" si="48"/>
        <v>#NAME?</v>
      </c>
      <c r="G365" s="312" t="e">
        <f t="shared" si="49"/>
        <v>#NAME?</v>
      </c>
      <c r="H365" s="312" t="e">
        <f t="shared" si="53"/>
        <v>#NAME?</v>
      </c>
      <c r="I365" s="312" t="e">
        <f t="shared" si="50"/>
        <v>#NAME?</v>
      </c>
      <c r="J365" s="312" t="e">
        <f>SUM($H$18:$H365)</f>
        <v>#NAME?</v>
      </c>
    </row>
    <row r="366" spans="1:10" ht="12.75">
      <c r="A366" s="309" t="e">
        <f t="shared" si="51"/>
        <v>#NAME?</v>
      </c>
      <c r="B366" s="310" t="e">
        <f t="shared" si="45"/>
        <v>#NAME?</v>
      </c>
      <c r="C366" s="312" t="e">
        <f t="shared" si="52"/>
        <v>#NAME?</v>
      </c>
      <c r="D366" s="312" t="e">
        <f t="shared" si="46"/>
        <v>#NAME?</v>
      </c>
      <c r="E366" s="313" t="e">
        <f t="shared" si="47"/>
        <v>#NAME?</v>
      </c>
      <c r="F366" s="312" t="e">
        <f t="shared" si="48"/>
        <v>#NAME?</v>
      </c>
      <c r="G366" s="312" t="e">
        <f t="shared" si="49"/>
        <v>#NAME?</v>
      </c>
      <c r="H366" s="312" t="e">
        <f t="shared" si="53"/>
        <v>#NAME?</v>
      </c>
      <c r="I366" s="312" t="e">
        <f t="shared" si="50"/>
        <v>#NAME?</v>
      </c>
      <c r="J366" s="312" t="e">
        <f>SUM($H$18:$H366)</f>
        <v>#NAME?</v>
      </c>
    </row>
    <row r="367" spans="1:10" ht="12.75">
      <c r="A367" s="309" t="e">
        <f t="shared" si="51"/>
        <v>#NAME?</v>
      </c>
      <c r="B367" s="310" t="e">
        <f t="shared" si="45"/>
        <v>#NAME?</v>
      </c>
      <c r="C367" s="312" t="e">
        <f t="shared" si="52"/>
        <v>#NAME?</v>
      </c>
      <c r="D367" s="312" t="e">
        <f t="shared" si="46"/>
        <v>#NAME?</v>
      </c>
      <c r="E367" s="313" t="e">
        <f t="shared" si="47"/>
        <v>#NAME?</v>
      </c>
      <c r="F367" s="312" t="e">
        <f t="shared" si="48"/>
        <v>#NAME?</v>
      </c>
      <c r="G367" s="312" t="e">
        <f t="shared" si="49"/>
        <v>#NAME?</v>
      </c>
      <c r="H367" s="312" t="e">
        <f t="shared" si="53"/>
        <v>#NAME?</v>
      </c>
      <c r="I367" s="312" t="e">
        <f t="shared" si="50"/>
        <v>#NAME?</v>
      </c>
      <c r="J367" s="312" t="e">
        <f>SUM($H$18:$H367)</f>
        <v>#NAME?</v>
      </c>
    </row>
    <row r="368" spans="1:10" ht="12.75">
      <c r="A368" s="309" t="e">
        <f t="shared" si="51"/>
        <v>#NAME?</v>
      </c>
      <c r="B368" s="310" t="e">
        <f t="shared" si="45"/>
        <v>#NAME?</v>
      </c>
      <c r="C368" s="312" t="e">
        <f t="shared" si="52"/>
        <v>#NAME?</v>
      </c>
      <c r="D368" s="312" t="e">
        <f t="shared" si="46"/>
        <v>#NAME?</v>
      </c>
      <c r="E368" s="313" t="e">
        <f t="shared" si="47"/>
        <v>#NAME?</v>
      </c>
      <c r="F368" s="312" t="e">
        <f t="shared" si="48"/>
        <v>#NAME?</v>
      </c>
      <c r="G368" s="312" t="e">
        <f t="shared" si="49"/>
        <v>#NAME?</v>
      </c>
      <c r="H368" s="312" t="e">
        <f t="shared" si="53"/>
        <v>#NAME?</v>
      </c>
      <c r="I368" s="312" t="e">
        <f t="shared" si="50"/>
        <v>#NAME?</v>
      </c>
      <c r="J368" s="312" t="e">
        <f>SUM($H$18:$H368)</f>
        <v>#NAME?</v>
      </c>
    </row>
    <row r="369" spans="1:10" ht="12.75">
      <c r="A369" s="309" t="e">
        <f t="shared" si="51"/>
        <v>#NAME?</v>
      </c>
      <c r="B369" s="310" t="e">
        <f t="shared" si="45"/>
        <v>#NAME?</v>
      </c>
      <c r="C369" s="312" t="e">
        <f t="shared" si="52"/>
        <v>#NAME?</v>
      </c>
      <c r="D369" s="312" t="e">
        <f t="shared" si="46"/>
        <v>#NAME?</v>
      </c>
      <c r="E369" s="313" t="e">
        <f t="shared" si="47"/>
        <v>#NAME?</v>
      </c>
      <c r="F369" s="312" t="e">
        <f t="shared" si="48"/>
        <v>#NAME?</v>
      </c>
      <c r="G369" s="312" t="e">
        <f t="shared" si="49"/>
        <v>#NAME?</v>
      </c>
      <c r="H369" s="312" t="e">
        <f t="shared" si="53"/>
        <v>#NAME?</v>
      </c>
      <c r="I369" s="312" t="e">
        <f t="shared" si="50"/>
        <v>#NAME?</v>
      </c>
      <c r="J369" s="312" t="e">
        <f>SUM($H$18:$H369)</f>
        <v>#NAME?</v>
      </c>
    </row>
    <row r="370" spans="1:10" ht="12.75">
      <c r="A370" s="309" t="e">
        <f t="shared" si="51"/>
        <v>#NAME?</v>
      </c>
      <c r="B370" s="310" t="e">
        <f t="shared" si="45"/>
        <v>#NAME?</v>
      </c>
      <c r="C370" s="312" t="e">
        <f t="shared" si="52"/>
        <v>#NAME?</v>
      </c>
      <c r="D370" s="312" t="e">
        <f t="shared" si="46"/>
        <v>#NAME?</v>
      </c>
      <c r="E370" s="313" t="e">
        <f t="shared" si="47"/>
        <v>#NAME?</v>
      </c>
      <c r="F370" s="312" t="e">
        <f t="shared" si="48"/>
        <v>#NAME?</v>
      </c>
      <c r="G370" s="312" t="e">
        <f t="shared" si="49"/>
        <v>#NAME?</v>
      </c>
      <c r="H370" s="312" t="e">
        <f t="shared" si="53"/>
        <v>#NAME?</v>
      </c>
      <c r="I370" s="312" t="e">
        <f t="shared" si="50"/>
        <v>#NAME?</v>
      </c>
      <c r="J370" s="312" t="e">
        <f>SUM($H$18:$H370)</f>
        <v>#NAME?</v>
      </c>
    </row>
    <row r="371" spans="1:10" ht="12.75">
      <c r="A371" s="309" t="e">
        <f t="shared" si="51"/>
        <v>#NAME?</v>
      </c>
      <c r="B371" s="310" t="e">
        <f t="shared" si="45"/>
        <v>#NAME?</v>
      </c>
      <c r="C371" s="312" t="e">
        <f t="shared" si="52"/>
        <v>#NAME?</v>
      </c>
      <c r="D371" s="312" t="e">
        <f t="shared" si="46"/>
        <v>#NAME?</v>
      </c>
      <c r="E371" s="313" t="e">
        <f t="shared" si="47"/>
        <v>#NAME?</v>
      </c>
      <c r="F371" s="312" t="e">
        <f t="shared" si="48"/>
        <v>#NAME?</v>
      </c>
      <c r="G371" s="312" t="e">
        <f t="shared" si="49"/>
        <v>#NAME?</v>
      </c>
      <c r="H371" s="312" t="e">
        <f t="shared" si="53"/>
        <v>#NAME?</v>
      </c>
      <c r="I371" s="312" t="e">
        <f t="shared" si="50"/>
        <v>#NAME?</v>
      </c>
      <c r="J371" s="312" t="e">
        <f>SUM($H$18:$H371)</f>
        <v>#NAME?</v>
      </c>
    </row>
    <row r="372" spans="1:10" ht="12.75">
      <c r="A372" s="309" t="e">
        <f t="shared" si="51"/>
        <v>#NAME?</v>
      </c>
      <c r="B372" s="310" t="e">
        <f t="shared" si="45"/>
        <v>#NAME?</v>
      </c>
      <c r="C372" s="312" t="e">
        <f t="shared" si="52"/>
        <v>#NAME?</v>
      </c>
      <c r="D372" s="312" t="e">
        <f t="shared" si="46"/>
        <v>#NAME?</v>
      </c>
      <c r="E372" s="313" t="e">
        <f t="shared" si="47"/>
        <v>#NAME?</v>
      </c>
      <c r="F372" s="312" t="e">
        <f t="shared" si="48"/>
        <v>#NAME?</v>
      </c>
      <c r="G372" s="312" t="e">
        <f t="shared" si="49"/>
        <v>#NAME?</v>
      </c>
      <c r="H372" s="312" t="e">
        <f t="shared" si="53"/>
        <v>#NAME?</v>
      </c>
      <c r="I372" s="312" t="e">
        <f t="shared" si="50"/>
        <v>#NAME?</v>
      </c>
      <c r="J372" s="312" t="e">
        <f>SUM($H$18:$H372)</f>
        <v>#NAME?</v>
      </c>
    </row>
    <row r="373" spans="1:10" ht="12.75">
      <c r="A373" s="309" t="e">
        <f t="shared" si="51"/>
        <v>#NAME?</v>
      </c>
      <c r="B373" s="310" t="e">
        <f t="shared" si="45"/>
        <v>#NAME?</v>
      </c>
      <c r="C373" s="312" t="e">
        <f t="shared" si="52"/>
        <v>#NAME?</v>
      </c>
      <c r="D373" s="312" t="e">
        <f t="shared" si="46"/>
        <v>#NAME?</v>
      </c>
      <c r="E373" s="313" t="e">
        <f t="shared" si="47"/>
        <v>#NAME?</v>
      </c>
      <c r="F373" s="312" t="e">
        <f t="shared" si="48"/>
        <v>#NAME?</v>
      </c>
      <c r="G373" s="312" t="e">
        <f t="shared" si="49"/>
        <v>#NAME?</v>
      </c>
      <c r="H373" s="312" t="e">
        <f t="shared" si="53"/>
        <v>#NAME?</v>
      </c>
      <c r="I373" s="312" t="e">
        <f t="shared" si="50"/>
        <v>#NAME?</v>
      </c>
      <c r="J373" s="312" t="e">
        <f>SUM($H$18:$H373)</f>
        <v>#NAME?</v>
      </c>
    </row>
    <row r="374" spans="1:10" ht="12.75">
      <c r="A374" s="309" t="e">
        <f t="shared" si="51"/>
        <v>#NAME?</v>
      </c>
      <c r="B374" s="310" t="e">
        <f t="shared" si="45"/>
        <v>#NAME?</v>
      </c>
      <c r="C374" s="312" t="e">
        <f t="shared" si="52"/>
        <v>#NAME?</v>
      </c>
      <c r="D374" s="312" t="e">
        <f t="shared" si="46"/>
        <v>#NAME?</v>
      </c>
      <c r="E374" s="313" t="e">
        <f t="shared" si="47"/>
        <v>#NAME?</v>
      </c>
      <c r="F374" s="312" t="e">
        <f t="shared" si="48"/>
        <v>#NAME?</v>
      </c>
      <c r="G374" s="312" t="e">
        <f t="shared" si="49"/>
        <v>#NAME?</v>
      </c>
      <c r="H374" s="312" t="e">
        <f t="shared" si="53"/>
        <v>#NAME?</v>
      </c>
      <c r="I374" s="312" t="e">
        <f t="shared" si="50"/>
        <v>#NAME?</v>
      </c>
      <c r="J374" s="312" t="e">
        <f>SUM($H$18:$H374)</f>
        <v>#NAME?</v>
      </c>
    </row>
    <row r="375" spans="1:10" ht="12.75">
      <c r="A375" s="309" t="e">
        <f t="shared" si="51"/>
        <v>#NAME?</v>
      </c>
      <c r="B375" s="310" t="e">
        <f t="shared" si="45"/>
        <v>#NAME?</v>
      </c>
      <c r="C375" s="312" t="e">
        <f t="shared" si="52"/>
        <v>#NAME?</v>
      </c>
      <c r="D375" s="312" t="e">
        <f t="shared" si="46"/>
        <v>#NAME?</v>
      </c>
      <c r="E375" s="313" t="e">
        <f t="shared" si="47"/>
        <v>#NAME?</v>
      </c>
      <c r="F375" s="312" t="e">
        <f t="shared" si="48"/>
        <v>#NAME?</v>
      </c>
      <c r="G375" s="312" t="e">
        <f t="shared" si="49"/>
        <v>#NAME?</v>
      </c>
      <c r="H375" s="312" t="e">
        <f t="shared" si="53"/>
        <v>#NAME?</v>
      </c>
      <c r="I375" s="312" t="e">
        <f t="shared" si="50"/>
        <v>#NAME?</v>
      </c>
      <c r="J375" s="312" t="e">
        <f>SUM($H$18:$H375)</f>
        <v>#NAME?</v>
      </c>
    </row>
    <row r="376" spans="1:10" ht="12.75">
      <c r="A376" s="309" t="e">
        <f t="shared" si="51"/>
        <v>#NAME?</v>
      </c>
      <c r="B376" s="310" t="e">
        <f t="shared" si="45"/>
        <v>#NAME?</v>
      </c>
      <c r="C376" s="312" t="e">
        <f t="shared" si="52"/>
        <v>#NAME?</v>
      </c>
      <c r="D376" s="312" t="e">
        <f t="shared" si="46"/>
        <v>#NAME?</v>
      </c>
      <c r="E376" s="313" t="e">
        <f t="shared" si="47"/>
        <v>#NAME?</v>
      </c>
      <c r="F376" s="312" t="e">
        <f t="shared" si="48"/>
        <v>#NAME?</v>
      </c>
      <c r="G376" s="312" t="e">
        <f t="shared" si="49"/>
        <v>#NAME?</v>
      </c>
      <c r="H376" s="312" t="e">
        <f t="shared" si="53"/>
        <v>#NAME?</v>
      </c>
      <c r="I376" s="312" t="e">
        <f t="shared" si="50"/>
        <v>#NAME?</v>
      </c>
      <c r="J376" s="312" t="e">
        <f>SUM($H$18:$H376)</f>
        <v>#NAME?</v>
      </c>
    </row>
    <row r="377" spans="1:10" ht="12.75">
      <c r="A377" s="309" t="e">
        <f t="shared" si="51"/>
        <v>#NAME?</v>
      </c>
      <c r="B377" s="310" t="e">
        <f t="shared" si="45"/>
        <v>#NAME?</v>
      </c>
      <c r="C377" s="312" t="e">
        <f t="shared" si="52"/>
        <v>#NAME?</v>
      </c>
      <c r="D377" s="312" t="e">
        <f t="shared" si="46"/>
        <v>#NAME?</v>
      </c>
      <c r="E377" s="313" t="e">
        <f t="shared" si="47"/>
        <v>#NAME?</v>
      </c>
      <c r="F377" s="312" t="e">
        <f t="shared" si="48"/>
        <v>#NAME?</v>
      </c>
      <c r="G377" s="312" t="e">
        <f t="shared" si="49"/>
        <v>#NAME?</v>
      </c>
      <c r="H377" s="312" t="e">
        <f t="shared" si="53"/>
        <v>#NAME?</v>
      </c>
      <c r="I377" s="312" t="e">
        <f t="shared" si="50"/>
        <v>#NAME?</v>
      </c>
      <c r="J377" s="312" t="e">
        <f>SUM($H$18:$H377)</f>
        <v>#NAME?</v>
      </c>
    </row>
  </sheetData>
  <sheetProtection selectLockedCells="1" selectUnlockedCells="1"/>
  <mergeCells count="4">
    <mergeCell ref="A1:D1"/>
    <mergeCell ref="B4:D4"/>
    <mergeCell ref="F4:H4"/>
    <mergeCell ref="C12:D12"/>
  </mergeCells>
  <conditionalFormatting sqref="A18:E377">
    <cfRule type="expression" priority="1" dxfId="2" stopIfTrue="1">
      <formula>IF(ROW('Amort Table'!A18)&gt;Last_Row_3,TRUE,FALSE)</formula>
    </cfRule>
    <cfRule type="expression" priority="2" dxfId="6" stopIfTrue="1">
      <formula>IF(ROW('Amort Table'!A18)=Last_Row_3,TRUE,FALSE)</formula>
    </cfRule>
    <cfRule type="expression" priority="3" dxfId="0" stopIfTrue="1">
      <formula>IF(ROW('Amort Table'!A18)&lt;Last_Row_3,TRUE,FALSE)</formula>
    </cfRule>
  </conditionalFormatting>
  <conditionalFormatting sqref="F18:J377">
    <cfRule type="expression" priority="4" dxfId="2" stopIfTrue="1">
      <formula>IF(ROW('Amort Table'!F18)&gt;Last_Row_3,TRUE,FALSE)</formula>
    </cfRule>
    <cfRule type="expression" priority="5" dxfId="6" stopIfTrue="1">
      <formula>IF(ROW('Amort Table'!F18)=Last_Row_3,TRUE,FALSE)</formula>
    </cfRule>
    <cfRule type="expression" priority="6" dxfId="0" stopIfTrue="1">
      <formula>IF(ROW('Amort Table'!F18)&lt;=Last_Row_3,TRUE,FALSE)</formula>
    </cfRule>
  </conditionalFormatting>
  <dataValidations count="3">
    <dataValidation type="whole" allowBlank="1" showErrorMessage="1" errorTitle="Years" error="Please enter a whole number of years from 1 to 30." sqref="D7">
      <formula1>1</formula1>
      <formula2>30</formula2>
    </dataValidation>
    <dataValidation type="date" operator="greaterThanOrEqual" allowBlank="1" showErrorMessage="1" errorTitle="Date" error="Please enter a valid date greater than or equal to January 1, 1900." sqref="D8:D9">
      <formula1>1</formula1>
    </dataValidation>
    <dataValidation allowBlank="1" showInputMessage="1" showErrorMessage="1" promptTitle="Extra Payments" prompt="Enter an amount here if you want to make additional principal payments every pay period.&#10;&#10;For occasional extra payments, enter the extra principal amounts directly in the 'Extra Payment' column below." sqref="D10">
      <formula1>0</formula1>
      <formula2>0</formula2>
    </dataValidation>
  </dataValidation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Cavenaugh</dc:creator>
  <cp:keywords/>
  <dc:description/>
  <cp:lastModifiedBy>Microsoft Office User</cp:lastModifiedBy>
  <cp:lastPrinted>2015-09-17T05:19:31Z</cp:lastPrinted>
  <dcterms:created xsi:type="dcterms:W3CDTF">2012-05-04T22:23:10Z</dcterms:created>
  <dcterms:modified xsi:type="dcterms:W3CDTF">2016-03-09T18:44:41Z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